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9555" windowHeight="6480" tabRatio="597"/>
  </bookViews>
  <sheets>
    <sheet name="My Plan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E32" i="1" l="1"/>
  <c r="E36" i="1"/>
  <c r="E39" i="1"/>
  <c r="E38" i="1"/>
  <c r="E37" i="1"/>
  <c r="E35" i="1"/>
  <c r="E34" i="1"/>
  <c r="E33" i="1"/>
  <c r="E45" i="1" l="1"/>
  <c r="A54" i="1"/>
  <c r="A55" i="1" s="1"/>
  <c r="A56" i="1" s="1"/>
  <c r="B54" i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G43" i="1"/>
  <c r="G44" i="1"/>
  <c r="E43" i="1"/>
  <c r="E44" i="1"/>
  <c r="G15" i="1"/>
  <c r="G40" i="1"/>
  <c r="E40" i="1"/>
  <c r="F34" i="1"/>
  <c r="F35" i="1"/>
  <c r="F36" i="1"/>
  <c r="F37" i="1"/>
  <c r="F38" i="1"/>
  <c r="F39" i="1"/>
  <c r="F33" i="1"/>
  <c r="E46" i="1"/>
  <c r="E41" i="1"/>
  <c r="E42" i="1"/>
  <c r="G45" i="1"/>
  <c r="G34" i="1"/>
  <c r="G35" i="1"/>
  <c r="G36" i="1"/>
  <c r="G37" i="1"/>
  <c r="G38" i="1"/>
  <c r="G39" i="1"/>
  <c r="G41" i="1"/>
  <c r="G42" i="1"/>
  <c r="G46" i="1"/>
  <c r="G33" i="1"/>
  <c r="G50" i="1" s="1"/>
  <c r="F50" i="1" l="1"/>
  <c r="E49" i="1"/>
  <c r="C54" i="1" s="1"/>
  <c r="C55" i="1" s="1"/>
  <c r="C56" i="1" s="1"/>
  <c r="A57" i="1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A1" i="3"/>
  <c r="C57" i="1" l="1"/>
  <c r="A58" i="1"/>
  <c r="C58" i="1" l="1"/>
  <c r="A59" i="1"/>
  <c r="C59" i="1" l="1"/>
  <c r="A60" i="1"/>
  <c r="C60" i="1" l="1"/>
  <c r="A61" i="1"/>
  <c r="C61" i="1" l="1"/>
  <c r="A62" i="1"/>
  <c r="A63" i="1" l="1"/>
  <c r="C62" i="1"/>
  <c r="C63" i="1" l="1"/>
  <c r="A64" i="1"/>
  <c r="A65" i="1" l="1"/>
  <c r="C64" i="1"/>
  <c r="C65" i="1" l="1"/>
  <c r="A66" i="1"/>
  <c r="C66" i="1" l="1"/>
  <c r="A67" i="1"/>
  <c r="A68" i="1" l="1"/>
  <c r="C67" i="1"/>
  <c r="C68" i="1" l="1"/>
  <c r="A69" i="1"/>
  <c r="C69" i="1" l="1"/>
  <c r="A70" i="1"/>
  <c r="A71" i="1" l="1"/>
  <c r="C70" i="1"/>
  <c r="C71" i="1" l="1"/>
  <c r="A72" i="1"/>
  <c r="C72" i="1" l="1"/>
  <c r="A73" i="1"/>
  <c r="C73" i="1" l="1"/>
  <c r="A74" i="1"/>
  <c r="C74" i="1" l="1"/>
  <c r="A75" i="1"/>
  <c r="C75" i="1" l="1"/>
  <c r="A76" i="1"/>
  <c r="C76" i="1" l="1"/>
  <c r="A77" i="1"/>
  <c r="C77" i="1" l="1"/>
  <c r="A78" i="1"/>
  <c r="A79" i="1" l="1"/>
  <c r="C78" i="1"/>
  <c r="C79" i="1" l="1"/>
  <c r="A80" i="1"/>
  <c r="A81" i="1" l="1"/>
  <c r="C80" i="1"/>
  <c r="C81" i="1" l="1"/>
  <c r="A82" i="1"/>
  <c r="C82" i="1" l="1"/>
  <c r="A83" i="1"/>
  <c r="C83" i="1" l="1"/>
  <c r="A84" i="1"/>
  <c r="A85" i="1" l="1"/>
  <c r="C84" i="1"/>
  <c r="C85" i="1" l="1"/>
  <c r="A86" i="1"/>
  <c r="A87" i="1" l="1"/>
  <c r="C86" i="1"/>
  <c r="C87" i="1" l="1"/>
  <c r="A88" i="1"/>
  <c r="C88" i="1" l="1"/>
  <c r="A89" i="1"/>
  <c r="C89" i="1" l="1"/>
  <c r="A90" i="1"/>
  <c r="C90" i="1" l="1"/>
  <c r="A91" i="1"/>
  <c r="A92" i="1" l="1"/>
  <c r="C91" i="1"/>
  <c r="A93" i="1" l="1"/>
  <c r="C92" i="1"/>
  <c r="C93" i="1" l="1"/>
  <c r="A94" i="1"/>
  <c r="C94" i="1" l="1"/>
  <c r="A95" i="1"/>
  <c r="C95" i="1" l="1"/>
  <c r="A96" i="1"/>
  <c r="A97" i="1" l="1"/>
  <c r="C96" i="1"/>
  <c r="C97" i="1" l="1"/>
  <c r="A98" i="1"/>
  <c r="C98" i="1" l="1"/>
  <c r="A99" i="1"/>
  <c r="A100" i="1" l="1"/>
  <c r="C99" i="1"/>
  <c r="C100" i="1" l="1"/>
  <c r="A101" i="1"/>
  <c r="C101" i="1" l="1"/>
  <c r="A102" i="1"/>
  <c r="A103" i="1" l="1"/>
  <c r="C102" i="1"/>
  <c r="C103" i="1" l="1"/>
  <c r="A104" i="1"/>
  <c r="C104" i="1" l="1"/>
  <c r="A105" i="1"/>
  <c r="C105" i="1" l="1"/>
  <c r="A106" i="1"/>
  <c r="C106" i="1" l="1"/>
  <c r="A107" i="1"/>
  <c r="A108" i="1" l="1"/>
  <c r="C107" i="1"/>
  <c r="C108" i="1" l="1"/>
  <c r="A109" i="1"/>
  <c r="C109" i="1" l="1"/>
  <c r="A110" i="1"/>
  <c r="C110" i="1" l="1"/>
  <c r="A111" i="1"/>
  <c r="C111" i="1" l="1"/>
  <c r="A112" i="1"/>
  <c r="A113" i="1" l="1"/>
  <c r="C112" i="1"/>
  <c r="C113" i="1" l="1"/>
</calcChain>
</file>

<file path=xl/sharedStrings.xml><?xml version="1.0" encoding="utf-8"?>
<sst xmlns="http://schemas.openxmlformats.org/spreadsheetml/2006/main" count="53" uniqueCount="49">
  <si>
    <t>Account</t>
  </si>
  <si>
    <t>Expected % Return</t>
  </si>
  <si>
    <t>Current Age</t>
  </si>
  <si>
    <t>Annual Contribution</t>
  </si>
  <si>
    <t>Years to Pay off House</t>
  </si>
  <si>
    <t>Accessible @ FI</t>
  </si>
  <si>
    <t>Age</t>
  </si>
  <si>
    <t>Living Cost/Year</t>
  </si>
  <si>
    <t>Expected % Return @FI</t>
  </si>
  <si>
    <t xml:space="preserve">Your FI Percentage </t>
  </si>
  <si>
    <t>Roth IRA - Self</t>
  </si>
  <si>
    <t>Roth IRA - Spouse</t>
  </si>
  <si>
    <t xml:space="preserve">Accessible @Age  59.5 </t>
  </si>
  <si>
    <t>Notes:</t>
  </si>
  <si>
    <t>*The IRS "Rule of 55" allows you to pull out money from your curent employer's 401k if you retire in the year you turn 55</t>
  </si>
  <si>
    <t>Retirement Age Goal</t>
  </si>
  <si>
    <t>Present Amount</t>
  </si>
  <si>
    <t>Available Cash (End of year)</t>
  </si>
  <si>
    <t>Directions:</t>
  </si>
  <si>
    <t>How Much Will I Have When I Retire</t>
  </si>
  <si>
    <t>Possible Investment Accounts</t>
  </si>
  <si>
    <t xml:space="preserve">Cash/Equivalents </t>
  </si>
  <si>
    <t>Everything in yellow is money you can't touch until age 59.5 without penalty*</t>
  </si>
  <si>
    <t>Money spent assumes 3.22 % cost of living increase (Consumer Price Index)</t>
  </si>
  <si>
    <t>Traditional 401K - Self</t>
  </si>
  <si>
    <t>Traditional 401K - Spouse</t>
  </si>
  <si>
    <t>457(b)</t>
  </si>
  <si>
    <t>SEP/403b</t>
  </si>
  <si>
    <t>Traditional IRA - Self</t>
  </si>
  <si>
    <t>Traditional IRA - Spouse</t>
  </si>
  <si>
    <t>After House is Paid off</t>
  </si>
  <si>
    <t>Health Savings Account</t>
  </si>
  <si>
    <t>This sheet works best when used with the .pdf found on the website labeled "How Much Will I Have When I Retire Walkthrough"</t>
  </si>
  <si>
    <t xml:space="preserve">Brokerage Account </t>
  </si>
  <si>
    <t>Monthly Benefit Amount</t>
  </si>
  <si>
    <t>(3%-8%)</t>
  </si>
  <si>
    <t>Withdrawal / Year @ FI</t>
  </si>
  <si>
    <t>Social Security Estimation - https://www.ssa.gov/OACT/quickcalc/</t>
  </si>
  <si>
    <t>Age to Start Withdrawal</t>
  </si>
  <si>
    <t>Required Information</t>
  </si>
  <si>
    <t>(Optional)</t>
  </si>
  <si>
    <t>Suggested Range</t>
  </si>
  <si>
    <t>The boxes highlighted in blue is what you will fill out</t>
  </si>
  <si>
    <t>If Retirement Age &lt; 60</t>
  </si>
  <si>
    <t>If Retirement Age &gt;=60</t>
  </si>
  <si>
    <t>Amount at Age 60</t>
  </si>
  <si>
    <t>Amount at Retirement</t>
  </si>
  <si>
    <t>(Optional to Fill Out)</t>
  </si>
  <si>
    <t>(These blue boxes don't have to be filled out)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</si>
</sst>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8" formatCode="&quot;$&quot;#,##0.00_);[Red]\(&quot;$&quot;#,##0.00\)"/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2" borderId="1" xfId="0" applyFill="1" applyBorder="1"/>
    <xf numFmtId="0" fontId="0" fillId="0" borderId="0" xfId="0" applyFill="1"/>
    <xf numFmtId="8" fontId="0" fillId="0" borderId="0" xfId="0" applyNumberFormat="1"/>
    <xf numFmtId="0" fontId="0" fillId="0" borderId="0" xfId="0" applyFill="1" applyBorder="1"/>
    <xf numFmtId="0" fontId="0" fillId="4" borderId="0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16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6" fontId="0" fillId="0" borderId="0" xfId="0" applyNumberFormat="1" applyAlignment="1">
      <alignment horizontal="center"/>
    </xf>
    <xf numFmtId="8" fontId="0" fillId="4" borderId="6" xfId="0" applyNumberFormat="1" applyFill="1" applyBorder="1"/>
    <xf numFmtId="8" fontId="0" fillId="4" borderId="5" xfId="0" applyNumberFormat="1" applyFill="1" applyBorder="1"/>
    <xf numFmtId="0" fontId="4" fillId="0" borderId="2" xfId="0" applyFont="1" applyFill="1" applyBorder="1" applyAlignment="1">
      <alignment horizontal="center" vertical="center" wrapText="1"/>
    </xf>
    <xf numFmtId="10" fontId="5" fillId="5" borderId="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0" fontId="5" fillId="5" borderId="6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10" fontId="5" fillId="5" borderId="9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Border="1"/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5" xfId="0" applyBorder="1"/>
    <xf numFmtId="0" fontId="0" fillId="0" borderId="10" xfId="0" applyFill="1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7" xfId="0" applyBorder="1"/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/>
    </xf>
    <xf numFmtId="0" fontId="1" fillId="0" borderId="0" xfId="0" applyFont="1" applyBorder="1"/>
    <xf numFmtId="164" fontId="0" fillId="4" borderId="0" xfId="0" applyNumberFormat="1" applyFill="1" applyBorder="1"/>
    <xf numFmtId="0" fontId="0" fillId="4" borderId="0" xfId="0" applyFill="1" applyBorder="1" applyAlignment="1"/>
    <xf numFmtId="6" fontId="0" fillId="4" borderId="0" xfId="0" applyNumberFormat="1" applyFill="1" applyBorder="1" applyAlignment="1">
      <alignment horizontal="center"/>
    </xf>
    <xf numFmtId="0" fontId="0" fillId="0" borderId="10" xfId="0" applyBorder="1"/>
    <xf numFmtId="0" fontId="0" fillId="0" borderId="7" xfId="0" applyFill="1" applyBorder="1"/>
    <xf numFmtId="0" fontId="6" fillId="7" borderId="2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1" fillId="0" borderId="10" xfId="0" applyFont="1" applyBorder="1"/>
    <xf numFmtId="0" fontId="1" fillId="0" borderId="1" xfId="0" applyFont="1" applyBorder="1" applyAlignment="1"/>
    <xf numFmtId="0" fontId="1" fillId="0" borderId="14" xfId="0" applyFont="1" applyBorder="1" applyAlignment="1">
      <alignment horizontal="center"/>
    </xf>
    <xf numFmtId="6" fontId="0" fillId="2" borderId="14" xfId="0" applyNumberForma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1" fillId="0" borderId="15" xfId="0" applyFont="1" applyBorder="1"/>
    <xf numFmtId="0" fontId="0" fillId="6" borderId="17" xfId="0" applyFill="1" applyBorder="1" applyAlignment="1">
      <alignment horizontal="center"/>
    </xf>
    <xf numFmtId="8" fontId="0" fillId="6" borderId="21" xfId="0" applyNumberFormat="1" applyFill="1" applyBorder="1"/>
    <xf numFmtId="164" fontId="0" fillId="6" borderId="22" xfId="0" applyNumberFormat="1" applyFill="1" applyBorder="1"/>
    <xf numFmtId="8" fontId="0" fillId="6" borderId="23" xfId="0" applyNumberFormat="1" applyFill="1" applyBorder="1"/>
    <xf numFmtId="0" fontId="0" fillId="0" borderId="1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7" borderId="5" xfId="0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/>
    </xf>
    <xf numFmtId="0" fontId="0" fillId="7" borderId="19" xfId="0" applyFill="1" applyBorder="1" applyAlignment="1"/>
    <xf numFmtId="0" fontId="0" fillId="7" borderId="2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6" fontId="0" fillId="0" borderId="14" xfId="0" applyNumberFormat="1" applyBorder="1" applyAlignment="1">
      <alignment horizontal="center"/>
    </xf>
    <xf numFmtId="6" fontId="0" fillId="0" borderId="17" xfId="0" applyNumberFormat="1" applyBorder="1" applyAlignment="1">
      <alignment horizontal="center"/>
    </xf>
    <xf numFmtId="0" fontId="2" fillId="8" borderId="0" xfId="0" applyFont="1" applyFill="1" applyAlignment="1">
      <alignment horizontal="center" vertical="center"/>
    </xf>
    <xf numFmtId="0" fontId="1" fillId="7" borderId="30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6" fontId="0" fillId="3" borderId="10" xfId="0" applyNumberFormat="1" applyFill="1" applyBorder="1" applyAlignment="1">
      <alignment horizontal="center"/>
    </xf>
    <xf numFmtId="8" fontId="0" fillId="3" borderId="1" xfId="0" applyNumberFormat="1" applyFill="1" applyBorder="1" applyAlignment="1">
      <alignment horizontal="center"/>
    </xf>
    <xf numFmtId="8" fontId="0" fillId="4" borderId="14" xfId="0" applyNumberFormat="1" applyFill="1" applyBorder="1" applyAlignment="1">
      <alignment horizontal="center"/>
    </xf>
    <xf numFmtId="8" fontId="0" fillId="4" borderId="10" xfId="0" applyNumberFormat="1" applyFill="1" applyBorder="1" applyAlignment="1">
      <alignment horizontal="center"/>
    </xf>
    <xf numFmtId="8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8" fontId="0" fillId="4" borderId="1" xfId="0" applyNumberFormat="1" applyFill="1" applyBorder="1" applyAlignment="1">
      <alignment horizontal="center"/>
    </xf>
    <xf numFmtId="0" fontId="0" fillId="6" borderId="24" xfId="0" applyFill="1" applyBorder="1" applyAlignment="1">
      <alignment horizontal="center"/>
    </xf>
    <xf numFmtId="0" fontId="0" fillId="6" borderId="25" xfId="0" applyFill="1" applyBorder="1" applyAlignment="1">
      <alignment horizontal="center"/>
    </xf>
    <xf numFmtId="8" fontId="0" fillId="6" borderId="16" xfId="0" applyNumberFormat="1" applyFill="1" applyBorder="1" applyAlignment="1">
      <alignment horizontal="center"/>
    </xf>
    <xf numFmtId="8" fontId="0" fillId="0" borderId="16" xfId="0" applyNumberFormat="1" applyBorder="1" applyAlignment="1">
      <alignment horizontal="center"/>
    </xf>
    <xf numFmtId="8" fontId="0" fillId="0" borderId="17" xfId="0" applyNumberFormat="1" applyBorder="1" applyAlignment="1">
      <alignment horizontal="center"/>
    </xf>
    <xf numFmtId="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6" fontId="0" fillId="0" borderId="1" xfId="0" applyNumberFormat="1" applyBorder="1" applyAlignment="1">
      <alignment horizontal="center"/>
    </xf>
    <xf numFmtId="6" fontId="0" fillId="0" borderId="16" xfId="0" applyNumberFormat="1" applyBorder="1" applyAlignment="1">
      <alignment horizontal="center"/>
    </xf>
    <xf numFmtId="0" fontId="1" fillId="7" borderId="18" xfId="0" applyFont="1" applyFill="1" applyBorder="1" applyAlignment="1">
      <alignment horizontal="center"/>
    </xf>
    <xf numFmtId="0" fontId="1" fillId="7" borderId="19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Available Cash Vs Age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'My Plan'!$C$53</c:f>
              <c:strCache>
                <c:ptCount val="1"/>
                <c:pt idx="0">
                  <c:v>Available Cash (End of year)</c:v>
                </c:pt>
              </c:strCache>
            </c:strRef>
          </c:tx>
          <c:xVal>
            <c:numRef>
              <c:f>'My Plan'!$A$54:$A$113</c:f>
              <c:numCache>
                <c:formatCode>General</c:formatCode>
                <c:ptCount val="6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  <c:pt idx="30">
                  <c:v>85</c:v>
                </c:pt>
                <c:pt idx="31">
                  <c:v>86</c:v>
                </c:pt>
                <c:pt idx="32">
                  <c:v>87</c:v>
                </c:pt>
                <c:pt idx="33">
                  <c:v>88</c:v>
                </c:pt>
                <c:pt idx="34">
                  <c:v>89</c:v>
                </c:pt>
                <c:pt idx="35">
                  <c:v>90</c:v>
                </c:pt>
                <c:pt idx="36">
                  <c:v>91</c:v>
                </c:pt>
                <c:pt idx="37">
                  <c:v>92</c:v>
                </c:pt>
                <c:pt idx="38">
                  <c:v>93</c:v>
                </c:pt>
                <c:pt idx="39">
                  <c:v>94</c:v>
                </c:pt>
                <c:pt idx="40">
                  <c:v>95</c:v>
                </c:pt>
                <c:pt idx="41">
                  <c:v>96</c:v>
                </c:pt>
                <c:pt idx="42">
                  <c:v>97</c:v>
                </c:pt>
                <c:pt idx="43">
                  <c:v>98</c:v>
                </c:pt>
                <c:pt idx="44">
                  <c:v>99</c:v>
                </c:pt>
                <c:pt idx="45">
                  <c:v>100</c:v>
                </c:pt>
                <c:pt idx="46">
                  <c:v>101</c:v>
                </c:pt>
                <c:pt idx="47">
                  <c:v>102</c:v>
                </c:pt>
                <c:pt idx="48">
                  <c:v>103</c:v>
                </c:pt>
                <c:pt idx="49">
                  <c:v>104</c:v>
                </c:pt>
                <c:pt idx="50">
                  <c:v>105</c:v>
                </c:pt>
                <c:pt idx="51">
                  <c:v>106</c:v>
                </c:pt>
                <c:pt idx="52">
                  <c:v>107</c:v>
                </c:pt>
                <c:pt idx="53">
                  <c:v>108</c:v>
                </c:pt>
                <c:pt idx="54">
                  <c:v>109</c:v>
                </c:pt>
                <c:pt idx="55">
                  <c:v>110</c:v>
                </c:pt>
                <c:pt idx="56">
                  <c:v>111</c:v>
                </c:pt>
                <c:pt idx="57">
                  <c:v>112</c:v>
                </c:pt>
                <c:pt idx="58">
                  <c:v>113</c:v>
                </c:pt>
                <c:pt idx="59">
                  <c:v>114</c:v>
                </c:pt>
              </c:numCache>
            </c:numRef>
          </c:xVal>
          <c:yVal>
            <c:numRef>
              <c:f>'My Plan'!$C$54:$C$113</c:f>
              <c:numCache>
                <c:formatCode>"$"#,##0_);[Red]\("$"#,##0\)</c:formatCode>
                <c:ptCount val="60"/>
                <c:pt idx="0">
                  <c:v>568298.09881048661</c:v>
                </c:pt>
                <c:pt idx="1">
                  <c:v>553360.60375101096</c:v>
                </c:pt>
                <c:pt idx="2">
                  <c:v>536280.28665856156</c:v>
                </c:pt>
                <c:pt idx="3">
                  <c:v>516905.05692907365</c:v>
                </c:pt>
                <c:pt idx="4">
                  <c:v>495073.77205430152</c:v>
                </c:pt>
                <c:pt idx="5">
                  <c:v>1052664.5978090907</c:v>
                </c:pt>
                <c:pt idx="6">
                  <c:v>1054501.4880077017</c:v>
                </c:pt>
                <c:pt idx="7">
                  <c:v>1070394.5805781658</c:v>
                </c:pt>
                <c:pt idx="8">
                  <c:v>1085394.0179622297</c:v>
                </c:pt>
                <c:pt idx="9">
                  <c:v>1099400.7538245327</c:v>
                </c:pt>
                <c:pt idx="10">
                  <c:v>1112309.0390057981</c:v>
                </c:pt>
                <c:pt idx="11">
                  <c:v>1124006.0300153058</c:v>
                </c:pt>
                <c:pt idx="12">
                  <c:v>1134371.3761329958</c:v>
                </c:pt>
                <c:pt idx="13">
                  <c:v>1143276.7839932353</c:v>
                </c:pt>
                <c:pt idx="14">
                  <c:v>1150585.5584640121</c:v>
                </c:pt>
                <c:pt idx="15">
                  <c:v>1156152.1185740579</c:v>
                </c:pt>
                <c:pt idx="16">
                  <c:v>1159821.4871760223</c:v>
                </c:pt>
                <c:pt idx="17">
                  <c:v>1161428.7529661639</c:v>
                </c:pt>
                <c:pt idx="18">
                  <c:v>1160798.5034099019</c:v>
                </c:pt>
                <c:pt idx="19">
                  <c:v>1157744.2270478394</c:v>
                </c:pt>
                <c:pt idx="20">
                  <c:v>1152067.6835783257</c:v>
                </c:pt>
                <c:pt idx="21">
                  <c:v>1143558.2400300708</c:v>
                </c:pt>
                <c:pt idx="22">
                  <c:v>1131992.1712515883</c:v>
                </c:pt>
                <c:pt idx="23">
                  <c:v>1117131.9228530659</c:v>
                </c:pt>
                <c:pt idx="24">
                  <c:v>1098725.3346404701</c:v>
                </c:pt>
                <c:pt idx="25">
                  <c:v>1076504.8224810055</c:v>
                </c:pt>
                <c:pt idx="26">
                  <c:v>1050186.5164332618</c:v>
                </c:pt>
                <c:pt idx="27">
                  <c:v>1019469.3528641991</c:v>
                </c:pt>
                <c:pt idx="28">
                  <c:v>984034.1181583018</c:v>
                </c:pt>
                <c:pt idx="29">
                  <c:v>943542.4415014683</c:v>
                </c:pt>
                <c:pt idx="30">
                  <c:v>897635.73409320833</c:v>
                </c:pt>
                <c:pt idx="31">
                  <c:v>845934.07200517203</c:v>
                </c:pt>
                <c:pt idx="32">
                  <c:v>788035.01976160903</c:v>
                </c:pt>
                <c:pt idx="33">
                  <c:v>723512.39156769693</c:v>
                </c:pt>
                <c:pt idx="34">
                  <c:v>651914.94695442903</c:v>
                </c:pt>
                <c:pt idx="35">
                  <c:v>572765.01744352642</c:v>
                </c:pt>
                <c:pt idx="36">
                  <c:v>485557.060662231</c:v>
                </c:pt>
                <c:pt idx="37">
                  <c:v>389756.13815542898</c:v>
                </c:pt>
                <c:pt idx="38">
                  <c:v>284796.31295090169</c:v>
                </c:pt>
                <c:pt idx="39">
                  <c:v>170078.96273213197</c:v>
                </c:pt>
                <c:pt idx="40">
                  <c:v>44971.004261528433</c:v>
                </c:pt>
                <c:pt idx="41">
                  <c:v>-91196.975525357455</c:v>
                </c:pt>
                <c:pt idx="42">
                  <c:v>-239132.68656758644</c:v>
                </c:pt>
                <c:pt idx="43">
                  <c:v>-399584.20592689078</c:v>
                </c:pt>
                <c:pt idx="44">
                  <c:v>-573342.15655215608</c:v>
                </c:pt>
                <c:pt idx="45">
                  <c:v>-761242.00014727586</c:v>
                </c:pt>
                <c:pt idx="46">
                  <c:v>-964166.4500138656</c:v>
                </c:pt>
                <c:pt idx="47">
                  <c:v>-1183048.010039252</c:v>
                </c:pt>
                <c:pt idx="48">
                  <c:v>-1418871.6463142028</c:v>
                </c:pt>
                <c:pt idx="49">
                  <c:v>-1672677.5981947915</c:v>
                </c:pt>
                <c:pt idx="50">
                  <c:v>-1945564.3359693985</c:v>
                </c:pt>
                <c:pt idx="51">
                  <c:v>-2238691.6726559848</c:v>
                </c:pt>
                <c:pt idx="52">
                  <c:v>-2553284.0378372981</c:v>
                </c:pt>
                <c:pt idx="53">
                  <c:v>-2890633.921843539</c:v>
                </c:pt>
                <c:pt idx="54">
                  <c:v>-3252105.4990141746</c:v>
                </c:pt>
                <c:pt idx="55">
                  <c:v>-3639138.4392140685</c:v>
                </c:pt>
                <c:pt idx="56">
                  <c:v>-4053251.917244981</c:v>
                </c:pt>
                <c:pt idx="57">
                  <c:v>-4496048.8302828996</c:v>
                </c:pt>
                <c:pt idx="58">
                  <c:v>-4969220.2339857705</c:v>
                </c:pt>
                <c:pt idx="59">
                  <c:v>-5474550.0084562618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595328"/>
        <c:axId val="52609792"/>
      </c:scatterChart>
      <c:valAx>
        <c:axId val="52595328"/>
        <c:scaling>
          <c:orientation val="minMax"/>
          <c:max val="100"/>
          <c:min val="3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Age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2609792"/>
        <c:crosses val="autoZero"/>
        <c:crossBetween val="midCat"/>
      </c:valAx>
      <c:valAx>
        <c:axId val="526097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Available Cash</a:t>
                </a:r>
              </a:p>
            </c:rich>
          </c:tx>
          <c:layout/>
          <c:overlay val="0"/>
        </c:title>
        <c:numFmt formatCode="&quot;$&quot;#,##0_);[Red]\(&quot;$&quot;#,##0\)" sourceLinked="1"/>
        <c:majorTickMark val="none"/>
        <c:minorTickMark val="none"/>
        <c:tickLblPos val="nextTo"/>
        <c:crossAx val="5259532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54</xdr:row>
      <xdr:rowOff>104775</xdr:rowOff>
    </xdr:from>
    <xdr:to>
      <xdr:col>9</xdr:col>
      <xdr:colOff>515470</xdr:colOff>
      <xdr:row>74</xdr:row>
      <xdr:rowOff>112059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6"/>
  <sheetViews>
    <sheetView tabSelected="1" zoomScale="85" zoomScaleNormal="85" workbookViewId="0">
      <selection activeCell="G53" sqref="G53"/>
    </sheetView>
  </sheetViews>
  <sheetFormatPr defaultRowHeight="15" x14ac:dyDescent="0.25"/>
  <cols>
    <col min="1" max="1" width="28.5703125" customWidth="1"/>
    <col min="2" max="2" width="15.42578125" bestFit="1" customWidth="1"/>
    <col min="3" max="3" width="25.85546875" style="6" customWidth="1"/>
    <col min="4" max="4" width="2.7109375" style="6" customWidth="1"/>
    <col min="5" max="5" width="22.85546875" customWidth="1"/>
    <col min="6" max="6" width="20.5703125" customWidth="1"/>
    <col min="7" max="7" width="20.85546875" customWidth="1"/>
  </cols>
  <sheetData>
    <row r="1" spans="1:7" ht="23.25" customHeight="1" x14ac:dyDescent="0.25">
      <c r="B1" s="79" t="s">
        <v>19</v>
      </c>
      <c r="C1" s="79"/>
      <c r="D1" s="79"/>
      <c r="E1" s="79"/>
    </row>
    <row r="2" spans="1:7" ht="23.25" customHeight="1" x14ac:dyDescent="0.25">
      <c r="B2" s="79"/>
      <c r="C2" s="79"/>
      <c r="D2" s="79"/>
      <c r="E2" s="79"/>
    </row>
    <row r="3" spans="1:7" ht="23.25" x14ac:dyDescent="0.35">
      <c r="A3" s="11" t="s">
        <v>18</v>
      </c>
      <c r="B3" s="10"/>
      <c r="C3" s="10"/>
      <c r="D3" s="10"/>
      <c r="E3" s="10"/>
    </row>
    <row r="4" spans="1:7" x14ac:dyDescent="0.25">
      <c r="A4" t="s">
        <v>42</v>
      </c>
    </row>
    <row r="5" spans="1:7" x14ac:dyDescent="0.25">
      <c r="A5" t="s">
        <v>32</v>
      </c>
    </row>
    <row r="7" spans="1:7" ht="15.75" x14ac:dyDescent="0.25">
      <c r="A7" s="11" t="s">
        <v>13</v>
      </c>
    </row>
    <row r="8" spans="1:7" x14ac:dyDescent="0.25">
      <c r="A8" t="s">
        <v>22</v>
      </c>
    </row>
    <row r="9" spans="1:7" x14ac:dyDescent="0.25">
      <c r="A9" s="7" t="s">
        <v>23</v>
      </c>
    </row>
    <row r="10" spans="1:7" x14ac:dyDescent="0.25">
      <c r="A10" s="7"/>
    </row>
    <row r="11" spans="1:7" ht="15.75" thickBot="1" x14ac:dyDescent="0.3">
      <c r="A11" s="7"/>
    </row>
    <row r="12" spans="1:7" ht="15.75" customHeight="1" thickTop="1" x14ac:dyDescent="0.25">
      <c r="A12" s="45" t="s">
        <v>39</v>
      </c>
      <c r="B12" s="46"/>
      <c r="C12" s="23"/>
      <c r="D12" s="34"/>
      <c r="E12" s="24"/>
      <c r="F12" s="24"/>
      <c r="G12" s="24"/>
    </row>
    <row r="13" spans="1:7" ht="15" customHeight="1" x14ac:dyDescent="0.25">
      <c r="A13" s="47"/>
      <c r="B13" s="48"/>
      <c r="C13" s="25" t="s">
        <v>41</v>
      </c>
      <c r="D13" s="36"/>
    </row>
    <row r="14" spans="1:7" ht="15.75" thickBot="1" x14ac:dyDescent="0.3">
      <c r="A14" s="43" t="s">
        <v>1</v>
      </c>
      <c r="B14" s="1">
        <v>8</v>
      </c>
      <c r="C14" s="26" t="s">
        <v>35</v>
      </c>
      <c r="D14" s="34"/>
      <c r="E14" s="2"/>
      <c r="F14" s="2"/>
    </row>
    <row r="15" spans="1:7" ht="15.75" customHeight="1" thickTop="1" x14ac:dyDescent="0.25">
      <c r="A15" s="43" t="s">
        <v>8</v>
      </c>
      <c r="B15" s="1">
        <v>5</v>
      </c>
      <c r="C15" s="26" t="s">
        <v>35</v>
      </c>
      <c r="D15" s="34"/>
      <c r="F15" s="17" t="s">
        <v>9</v>
      </c>
      <c r="G15" s="18">
        <f>(SUM(B33:B42)+B47)/($B$19*25)</f>
        <v>6.0499999999999998E-2</v>
      </c>
    </row>
    <row r="16" spans="1:7" ht="15" customHeight="1" x14ac:dyDescent="0.25">
      <c r="A16" s="43" t="s">
        <v>2</v>
      </c>
      <c r="B16" s="1">
        <v>33</v>
      </c>
      <c r="C16" s="26"/>
      <c r="D16" s="34"/>
      <c r="F16" s="19"/>
      <c r="G16" s="20"/>
    </row>
    <row r="17" spans="1:7" ht="15.75" customHeight="1" thickBot="1" x14ac:dyDescent="0.3">
      <c r="A17" s="43" t="s">
        <v>15</v>
      </c>
      <c r="B17" s="1">
        <v>55</v>
      </c>
      <c r="C17" s="26"/>
      <c r="D17" s="34"/>
      <c r="F17" s="21"/>
      <c r="G17" s="22"/>
    </row>
    <row r="18" spans="1:7" ht="15.75" thickTop="1" x14ac:dyDescent="0.25">
      <c r="A18" s="30" t="s">
        <v>4</v>
      </c>
      <c r="B18" s="1">
        <v>3</v>
      </c>
      <c r="C18" s="26" t="s">
        <v>40</v>
      </c>
      <c r="D18" s="34"/>
    </row>
    <row r="19" spans="1:7" x14ac:dyDescent="0.25">
      <c r="A19" s="30" t="s">
        <v>36</v>
      </c>
      <c r="B19" s="1">
        <v>40000</v>
      </c>
      <c r="C19" s="26"/>
      <c r="D19" s="34"/>
    </row>
    <row r="20" spans="1:7" ht="15.75" thickBot="1" x14ac:dyDescent="0.3">
      <c r="A20" s="44"/>
      <c r="B20" s="27"/>
      <c r="C20" s="28"/>
      <c r="D20" s="34"/>
      <c r="E20" s="24"/>
      <c r="F20" s="24"/>
      <c r="G20" s="24"/>
    </row>
    <row r="21" spans="1:7" ht="16.5" thickTop="1" thickBot="1" x14ac:dyDescent="0.3">
      <c r="A21" s="4"/>
      <c r="B21" s="5"/>
      <c r="C21" s="32"/>
      <c r="D21" s="34"/>
      <c r="E21" s="24"/>
      <c r="F21" s="24"/>
      <c r="G21" s="24"/>
    </row>
    <row r="22" spans="1:7" ht="16.5" customHeight="1" thickTop="1" x14ac:dyDescent="0.25">
      <c r="A22" s="49" t="s">
        <v>37</v>
      </c>
      <c r="B22" s="50"/>
      <c r="C22" s="51"/>
      <c r="D22" s="37"/>
      <c r="E22" s="24"/>
      <c r="F22" s="24"/>
      <c r="G22" s="24"/>
    </row>
    <row r="23" spans="1:7" ht="15.75" customHeight="1" x14ac:dyDescent="0.25">
      <c r="A23" s="52"/>
      <c r="B23" s="53"/>
      <c r="C23" s="54"/>
      <c r="D23" s="37"/>
      <c r="E23" s="24"/>
      <c r="F23" s="24"/>
      <c r="G23" s="24"/>
    </row>
    <row r="24" spans="1:7" ht="15" customHeight="1" x14ac:dyDescent="0.25">
      <c r="A24" s="70" t="s">
        <v>47</v>
      </c>
      <c r="B24" s="71"/>
      <c r="C24" s="72"/>
      <c r="D24" s="34"/>
    </row>
    <row r="25" spans="1:7" x14ac:dyDescent="0.25">
      <c r="A25" s="30" t="s">
        <v>38</v>
      </c>
      <c r="B25" s="1">
        <v>62</v>
      </c>
      <c r="C25" s="26"/>
      <c r="D25" s="34"/>
    </row>
    <row r="26" spans="1:7" x14ac:dyDescent="0.25">
      <c r="A26" s="30" t="s">
        <v>34</v>
      </c>
      <c r="B26" s="1">
        <v>1300</v>
      </c>
      <c r="C26" s="26"/>
      <c r="D26" s="34"/>
    </row>
    <row r="27" spans="1:7" ht="15.75" thickBot="1" x14ac:dyDescent="0.3">
      <c r="A27" s="33"/>
      <c r="B27" s="31"/>
      <c r="C27" s="28"/>
      <c r="D27" s="34"/>
    </row>
    <row r="28" spans="1:7" ht="16.5" thickTop="1" thickBot="1" x14ac:dyDescent="0.3">
      <c r="A28" s="29"/>
      <c r="B28" s="24"/>
      <c r="C28" s="32"/>
      <c r="D28" s="34"/>
    </row>
    <row r="29" spans="1:7" ht="16.5" customHeight="1" thickTop="1" x14ac:dyDescent="0.3">
      <c r="A29" s="46" t="s">
        <v>20</v>
      </c>
      <c r="B29" s="46"/>
      <c r="C29" s="81"/>
      <c r="D29" s="38"/>
    </row>
    <row r="30" spans="1:7" ht="15" customHeight="1" thickBot="1" x14ac:dyDescent="0.3">
      <c r="A30" s="82"/>
      <c r="B30" s="82"/>
      <c r="C30" s="83"/>
      <c r="D30" s="35"/>
      <c r="F30" s="13"/>
      <c r="G30" s="12"/>
    </row>
    <row r="31" spans="1:7" ht="15" customHeight="1" thickTop="1" x14ac:dyDescent="0.25">
      <c r="A31" s="84" t="s">
        <v>48</v>
      </c>
      <c r="B31" s="85"/>
      <c r="C31" s="86"/>
      <c r="D31" s="35"/>
      <c r="E31" s="108" t="s">
        <v>43</v>
      </c>
      <c r="F31" s="109"/>
      <c r="G31" s="80" t="s">
        <v>44</v>
      </c>
    </row>
    <row r="32" spans="1:7" ht="15" customHeight="1" x14ac:dyDescent="0.25">
      <c r="A32" s="55" t="s">
        <v>0</v>
      </c>
      <c r="B32" s="56" t="s">
        <v>16</v>
      </c>
      <c r="C32" s="57" t="s">
        <v>3</v>
      </c>
      <c r="D32" s="36"/>
      <c r="E32" s="87" t="str">
        <f>"Amount at Age "&amp;B17</f>
        <v>Amount at Age 55</v>
      </c>
      <c r="F32" s="88" t="s">
        <v>45</v>
      </c>
      <c r="G32" s="89" t="s">
        <v>46</v>
      </c>
    </row>
    <row r="33" spans="1:7" x14ac:dyDescent="0.25">
      <c r="A33" s="55" t="s">
        <v>24</v>
      </c>
      <c r="B33" s="102">
        <v>30000</v>
      </c>
      <c r="C33" s="58">
        <v>5000</v>
      </c>
      <c r="D33" s="42"/>
      <c r="E33" s="90" t="str">
        <f>IF($B$17&lt;60,"Ref Only - $" &amp;INT( FV($B$14/100,($B$17-$B$16),-$C33,-$B33,)),"Not Valid")</f>
        <v>Ref Only - $440379</v>
      </c>
      <c r="F33" s="91">
        <f>IF($B$17&lt;60,IF($B$17&lt;60,FV($B$14/100,($B$17-$B$16),-$C33,-$B33,)*((1+$B$15/100)^(60-$B$17)),FV($B$14/100,($B$17-$B$16),-$C33,-$B33,)),"Not Valid")</f>
        <v>562048.85938792338</v>
      </c>
      <c r="G33" s="92" t="str">
        <f t="shared" ref="G33:G42" si="0">IF($B$17&lt;60,"Not Valid",FV($B$14/100,($B$17-$B$16),-$C33,-$B33,))</f>
        <v>Not Valid</v>
      </c>
    </row>
    <row r="34" spans="1:7" x14ac:dyDescent="0.25">
      <c r="A34" s="55" t="s">
        <v>25</v>
      </c>
      <c r="B34" s="103">
        <v>0</v>
      </c>
      <c r="C34" s="59">
        <v>0</v>
      </c>
      <c r="D34" s="35"/>
      <c r="E34" s="90" t="str">
        <f>IF($B$17&lt;60,"Ref Only - $" &amp;INT(FV($B$14/100,($B$17-$B$16),-$C34,-$B34,)),"Not Valid")</f>
        <v>Ref Only - $0</v>
      </c>
      <c r="F34" s="91">
        <f>IF($B$17&lt;60,IF($B$17&lt;60,FV($B$14/100,($B$17-$B$16),-$C34,-$B34,)*((1+$B$15/100)^(60-$B$17)),FV($B$14/100,($B$17-$B$16),-$C34,-$B34,)),"Not Valid")</f>
        <v>0</v>
      </c>
      <c r="G34" s="92" t="str">
        <f t="shared" si="0"/>
        <v>Not Valid</v>
      </c>
    </row>
    <row r="35" spans="1:7" x14ac:dyDescent="0.25">
      <c r="A35" s="55" t="s">
        <v>27</v>
      </c>
      <c r="B35" s="103">
        <v>0</v>
      </c>
      <c r="C35" s="59">
        <v>0</v>
      </c>
      <c r="D35" s="35"/>
      <c r="E35" s="90" t="str">
        <f>IF($B$17&lt;60,"Ref Only - $" &amp;INT(FV($B$14/100,($B$17-$B$16),-$C35,-$B35,)),"Not Valid")</f>
        <v>Ref Only - $0</v>
      </c>
      <c r="F35" s="91">
        <f>IF($B$17&lt;60,IF($B$17&lt;60,FV($B$14/100,($B$17-$B$16),-$C35,-$B35,)*((1+$B$15/100)^(60-$B$17)),FV($B$14/100,($B$17-$B$16),-$C35,-$B35,)),"Not Valid")</f>
        <v>0</v>
      </c>
      <c r="G35" s="92" t="str">
        <f t="shared" si="0"/>
        <v>Not Valid</v>
      </c>
    </row>
    <row r="36" spans="1:7" x14ac:dyDescent="0.25">
      <c r="A36" s="55" t="s">
        <v>28</v>
      </c>
      <c r="B36" s="103">
        <v>0</v>
      </c>
      <c r="C36" s="59">
        <v>0</v>
      </c>
      <c r="D36" s="35"/>
      <c r="E36" s="90" t="str">
        <f>IF($B$17&lt;60,"Ref Only - $" &amp;INT(FV($B$14/100,($B$17-$B$16),-$C36,-$B36,)),"Not Valid")</f>
        <v>Ref Only - $0</v>
      </c>
      <c r="F36" s="91">
        <f>IF($B$17&lt;60,IF($B$17&lt;60,FV($B$14/100,($B$17-$B$16),-$C36,-$B36,)*((1+$B$15/100)^(60-$B$17)),FV($B$14/100,($B$17-$B$16),-$C36,-$B36,)),"Not Valid")</f>
        <v>0</v>
      </c>
      <c r="G36" s="92" t="str">
        <f t="shared" si="0"/>
        <v>Not Valid</v>
      </c>
    </row>
    <row r="37" spans="1:7" x14ac:dyDescent="0.25">
      <c r="A37" s="55" t="s">
        <v>29</v>
      </c>
      <c r="B37" s="103">
        <v>0</v>
      </c>
      <c r="C37" s="59">
        <v>0</v>
      </c>
      <c r="D37" s="35"/>
      <c r="E37" s="90" t="str">
        <f>IF($B$17&lt;60,"Ref Only - $" &amp;INT(FV($B$14/100,($B$17-$B$16),-$C37,-$B37,)),"Not Valid")</f>
        <v>Ref Only - $0</v>
      </c>
      <c r="F37" s="91">
        <f>IF($B$17&lt;60,IF($B$17&lt;60,FV($B$14/100,($B$17-$B$16),-$C37,-$B37,)*((1+$B$15/100)^(60-$B$17)),FV($B$14/100,($B$17-$B$16),-$C37,-$B37,)),"Not Valid")</f>
        <v>0</v>
      </c>
      <c r="G37" s="92" t="str">
        <f t="shared" si="0"/>
        <v>Not Valid</v>
      </c>
    </row>
    <row r="38" spans="1:7" x14ac:dyDescent="0.25">
      <c r="A38" s="55" t="s">
        <v>10</v>
      </c>
      <c r="B38" s="103">
        <v>0</v>
      </c>
      <c r="C38" s="59">
        <v>0</v>
      </c>
      <c r="D38" s="35"/>
      <c r="E38" s="90" t="str">
        <f>IF($B$17&lt;60,"Ref Only - $" &amp;INT(FV($B$14/100,($B$17-$B$16),-$C38,-$B38,)),"Not Valid")</f>
        <v>Ref Only - $0</v>
      </c>
      <c r="F38" s="91">
        <f>IF($B$17&lt;60,IF($B$17&lt;60,FV($B$14/100,($B$17-$B$16),-$C38,-$B38,)*((1+$B$15/100)^(60-$B$17)),FV($B$14/100,($B$17-$B$16),-$C38,-$B38,)),"Not Valid")</f>
        <v>0</v>
      </c>
      <c r="G38" s="92" t="str">
        <f t="shared" si="0"/>
        <v>Not Valid</v>
      </c>
    </row>
    <row r="39" spans="1:7" x14ac:dyDescent="0.25">
      <c r="A39" s="55" t="s">
        <v>11</v>
      </c>
      <c r="B39" s="103">
        <v>0</v>
      </c>
      <c r="C39" s="59">
        <v>0</v>
      </c>
      <c r="D39" s="35"/>
      <c r="E39" s="90" t="str">
        <f>IF($B$17&lt;60,"Ref Only - $" &amp;INT(FV($B$14/100,($B$17-$B$16),-$C39,-$B39,)),"Not Valid")</f>
        <v>Ref Only - $0</v>
      </c>
      <c r="F39" s="91">
        <f>IF($B$17&lt;60,IF($B$17&lt;60,FV($B$14/100,($B$17-$B$16),-$C39,-$B39,)*((1+$B$15/100)^(60-$B$17)),FV($B$14/100,($B$17-$B$16),-$C39,-$B39,)),"Not Valid")</f>
        <v>0</v>
      </c>
      <c r="G39" s="92" t="str">
        <f t="shared" si="0"/>
        <v>Not Valid</v>
      </c>
    </row>
    <row r="40" spans="1:7" x14ac:dyDescent="0.25">
      <c r="A40" s="55" t="s">
        <v>26</v>
      </c>
      <c r="B40" s="103">
        <v>0</v>
      </c>
      <c r="C40" s="59">
        <v>0</v>
      </c>
      <c r="D40" s="35"/>
      <c r="E40" s="93">
        <f>IF($B$17&lt;60,FV($B$14/100,($B$17-$B$16),-$C40,-$B40,),"Not Valid")</f>
        <v>0</v>
      </c>
      <c r="F40" s="94"/>
      <c r="G40" s="92" t="str">
        <f t="shared" si="0"/>
        <v>Not Valid</v>
      </c>
    </row>
    <row r="41" spans="1:7" x14ac:dyDescent="0.25">
      <c r="A41" s="55" t="s">
        <v>33</v>
      </c>
      <c r="B41" s="103">
        <v>10500</v>
      </c>
      <c r="C41" s="59">
        <v>3600</v>
      </c>
      <c r="D41" s="35"/>
      <c r="E41" s="93">
        <f>IF($B$17&lt;60,FV($B$14/100,($B$17-$B$16),-$C41,-$B41,),"Not Valid")</f>
        <v>256727.99289851371</v>
      </c>
      <c r="F41" s="94"/>
      <c r="G41" s="92" t="str">
        <f t="shared" si="0"/>
        <v>Not Valid</v>
      </c>
    </row>
    <row r="42" spans="1:7" x14ac:dyDescent="0.25">
      <c r="A42" s="55" t="s">
        <v>33</v>
      </c>
      <c r="B42" s="103">
        <v>0</v>
      </c>
      <c r="C42" s="59">
        <v>0</v>
      </c>
      <c r="D42" s="35"/>
      <c r="E42" s="93">
        <f>IF($B$17&lt;60,FV($B$14/100,($B$17-$B$16),-$C42,-$B42,),"Not Valid")</f>
        <v>0</v>
      </c>
      <c r="F42" s="94"/>
      <c r="G42" s="92" t="str">
        <f t="shared" si="0"/>
        <v>Not Valid</v>
      </c>
    </row>
    <row r="43" spans="1:7" x14ac:dyDescent="0.25">
      <c r="A43" s="55" t="s">
        <v>33</v>
      </c>
      <c r="B43" s="103">
        <v>0</v>
      </c>
      <c r="C43" s="59">
        <v>0</v>
      </c>
      <c r="D43" s="35"/>
      <c r="E43" s="93">
        <f t="shared" ref="E43:E44" si="1">IF($B$17&lt;60,FV($B$14/100,($B$17-$B$16),-$C43,-$B43,),"Not Valid")</f>
        <v>0</v>
      </c>
      <c r="F43" s="94"/>
      <c r="G43" s="92" t="str">
        <f t="shared" ref="G43:G44" si="2">IF($B$17&lt;60,"Not Valid",FV($B$14/100,($B$17-$B$16),-$C43,-$B43,))</f>
        <v>Not Valid</v>
      </c>
    </row>
    <row r="44" spans="1:7" x14ac:dyDescent="0.25">
      <c r="A44" s="55" t="s">
        <v>33</v>
      </c>
      <c r="B44" s="103">
        <v>0</v>
      </c>
      <c r="C44" s="59">
        <v>0</v>
      </c>
      <c r="D44" s="35"/>
      <c r="E44" s="93">
        <f t="shared" si="1"/>
        <v>0</v>
      </c>
      <c r="F44" s="94"/>
      <c r="G44" s="92" t="str">
        <f t="shared" si="2"/>
        <v>Not Valid</v>
      </c>
    </row>
    <row r="45" spans="1:7" x14ac:dyDescent="0.25">
      <c r="A45" s="55" t="s">
        <v>30</v>
      </c>
      <c r="B45" s="104">
        <v>0</v>
      </c>
      <c r="C45" s="59">
        <v>8000</v>
      </c>
      <c r="D45" s="35"/>
      <c r="E45" s="93">
        <f>IF($B$17&lt;60,IF($B$18&gt;0,FV($B$14/100,($B$17-$B$16-$B$18),-$C45,-$B45,),0),"Not Valid")</f>
        <v>331570.10591197287</v>
      </c>
      <c r="F45" s="94"/>
      <c r="G45" s="92" t="str">
        <f>IF($B$17&lt;60,"Not Valid",FV($B$14/100,($B$17-$B$16-$B$18),-$C45,-$B45,))</f>
        <v>Not Valid</v>
      </c>
    </row>
    <row r="46" spans="1:7" x14ac:dyDescent="0.25">
      <c r="A46" s="55" t="s">
        <v>31</v>
      </c>
      <c r="B46" s="103">
        <v>0</v>
      </c>
      <c r="C46" s="59">
        <v>0</v>
      </c>
      <c r="D46" s="35"/>
      <c r="E46" s="93">
        <f>IF($B$17&lt;60,FV($B$14/100,($B$17-$B$16),-$C46,-$B46,),"Not Valid")</f>
        <v>0</v>
      </c>
      <c r="F46" s="95"/>
      <c r="G46" s="92" t="str">
        <f>IF($B$17&lt;60,"Not Valid",FV($B$14/100,($B$17-$B$16),-$C46,-$B46,))</f>
        <v>Not Valid</v>
      </c>
    </row>
    <row r="47" spans="1:7" ht="15.75" thickBot="1" x14ac:dyDescent="0.3">
      <c r="A47" s="60" t="s">
        <v>21</v>
      </c>
      <c r="B47" s="105">
        <v>20000</v>
      </c>
      <c r="C47" s="61"/>
      <c r="D47" s="35"/>
      <c r="E47" s="62"/>
      <c r="F47" s="63"/>
      <c r="G47" s="64"/>
    </row>
    <row r="48" spans="1:7" ht="16.5" thickTop="1" thickBot="1" x14ac:dyDescent="0.3">
      <c r="A48" s="39"/>
      <c r="B48" s="41"/>
      <c r="C48" s="35"/>
      <c r="D48" s="35"/>
      <c r="E48" s="16"/>
      <c r="F48" s="40"/>
      <c r="G48" s="15"/>
    </row>
    <row r="49" spans="1:7" ht="15.75" thickTop="1" x14ac:dyDescent="0.25">
      <c r="B49" s="8"/>
      <c r="C49" s="66" t="s">
        <v>5</v>
      </c>
      <c r="D49" s="67"/>
      <c r="E49" s="96">
        <f>IF($B$17&lt;60,E40+E42+E45+E41+E46+$B$47+E43+E44,"Not Valid")</f>
        <v>608298.09881048661</v>
      </c>
      <c r="F49" s="97"/>
      <c r="G49" s="98"/>
    </row>
    <row r="50" spans="1:7" ht="15.75" thickBot="1" x14ac:dyDescent="0.3">
      <c r="B50" s="8"/>
      <c r="C50" s="68" t="s">
        <v>12</v>
      </c>
      <c r="D50" s="69"/>
      <c r="E50" s="99"/>
      <c r="F50" s="100">
        <f>IF($B$17&lt;60,SUM(F33:F39) +B47,"Not Valid")</f>
        <v>582048.85938792338</v>
      </c>
      <c r="G50" s="101" t="str">
        <f>IF($B$17&lt;60, "Not Valid", SUM(G33:G46)+B47)</f>
        <v>Not Valid</v>
      </c>
    </row>
    <row r="51" spans="1:7" ht="15.75" thickTop="1" x14ac:dyDescent="0.25">
      <c r="B51" s="8"/>
      <c r="E51" s="3"/>
    </row>
    <row r="52" spans="1:7" ht="15.75" thickBot="1" x14ac:dyDescent="0.3">
      <c r="B52" s="8"/>
    </row>
    <row r="53" spans="1:7" ht="15.75" thickTop="1" x14ac:dyDescent="0.25">
      <c r="A53" s="73" t="s">
        <v>6</v>
      </c>
      <c r="B53" s="74" t="s">
        <v>7</v>
      </c>
      <c r="C53" s="75" t="s">
        <v>17</v>
      </c>
    </row>
    <row r="54" spans="1:7" x14ac:dyDescent="0.25">
      <c r="A54" s="76">
        <f>B17</f>
        <v>55</v>
      </c>
      <c r="B54" s="106">
        <f>B19</f>
        <v>40000</v>
      </c>
      <c r="C54" s="77">
        <f>IF(A54&lt;60,$E$49-B54,$E$49+$F$50-B54)+IF(A54&gt;($B$25-1),$B$26*12,0)</f>
        <v>568298.09881048661</v>
      </c>
      <c r="D54" s="14"/>
      <c r="E54" s="9"/>
    </row>
    <row r="55" spans="1:7" x14ac:dyDescent="0.25">
      <c r="A55" s="76">
        <f>A54+1</f>
        <v>56</v>
      </c>
      <c r="B55" s="106">
        <f>B54*1.0322</f>
        <v>41288</v>
      </c>
      <c r="C55" s="77">
        <f>IF(A55=60,(C54-$B55)*(1+$B$15/100)+$F$50,(C54-$B55)*(1+$B$15/100))+IF(A55&gt;($B$25-1),$B$26*12,0)</f>
        <v>553360.60375101096</v>
      </c>
      <c r="D55" s="14"/>
      <c r="E55" s="9"/>
    </row>
    <row r="56" spans="1:7" x14ac:dyDescent="0.25">
      <c r="A56" s="76">
        <f t="shared" ref="A56:A113" si="3">A55+1</f>
        <v>57</v>
      </c>
      <c r="B56" s="106">
        <f t="shared" ref="B56:B113" si="4">B55*1.0322</f>
        <v>42617.473599999998</v>
      </c>
      <c r="C56" s="77">
        <f>IF(A56=60,(C55-$B56)*(1+$B$15/100)+$F$50,(C55-$B56)*(1+$B$15/100))+IF(A56&gt;($B$25-1),$B$26*12,0)</f>
        <v>536280.28665856156</v>
      </c>
      <c r="D56" s="14"/>
      <c r="E56" s="9"/>
    </row>
    <row r="57" spans="1:7" x14ac:dyDescent="0.25">
      <c r="A57" s="76">
        <f t="shared" si="3"/>
        <v>58</v>
      </c>
      <c r="B57" s="106">
        <f t="shared" si="4"/>
        <v>43989.756249919999</v>
      </c>
      <c r="C57" s="77">
        <f>IF(A57=60,(C56-$B57)*(1+$B$15/100)+$F$50,(C56-$B57)*(1+$B$15/100))+IF(A57&gt;($B$25-1),$B$26*12,0)</f>
        <v>516905.05692907365</v>
      </c>
      <c r="D57" s="14"/>
      <c r="E57" s="9"/>
    </row>
    <row r="58" spans="1:7" x14ac:dyDescent="0.25">
      <c r="A58" s="76">
        <f t="shared" si="3"/>
        <v>59</v>
      </c>
      <c r="B58" s="106">
        <f t="shared" si="4"/>
        <v>45406.226401167427</v>
      </c>
      <c r="C58" s="77">
        <f>IF(A58=60,(C57-$B58)*(1+$B$15/100)+$F$50,(C57-$B58)*(1+$B$15/100))+IF(A58&gt;($B$25-1),$B$26*12,0)</f>
        <v>495073.77205430152</v>
      </c>
      <c r="D58" s="14"/>
      <c r="E58" s="9"/>
    </row>
    <row r="59" spans="1:7" x14ac:dyDescent="0.25">
      <c r="A59" s="76">
        <f t="shared" si="3"/>
        <v>60</v>
      </c>
      <c r="B59" s="106">
        <f t="shared" si="4"/>
        <v>46868.306891285021</v>
      </c>
      <c r="C59" s="77">
        <f>IF(A59=60,(C58-$B59)*(1+$B$15/100)+$F$50,(C58-$B59)*(1+$B$15/100))+IF(A59&gt;($B$25-1),$B$26*12,0)</f>
        <v>1052664.5978090907</v>
      </c>
      <c r="D59" s="14"/>
      <c r="E59" s="9"/>
    </row>
    <row r="60" spans="1:7" x14ac:dyDescent="0.25">
      <c r="A60" s="76">
        <f t="shared" si="3"/>
        <v>61</v>
      </c>
      <c r="B60" s="106">
        <f t="shared" si="4"/>
        <v>48377.466373184398</v>
      </c>
      <c r="C60" s="77">
        <f>IF(A60=60,(C59-$B60)*(1+$B$15/100)+$F$50,(C59-$B60)*(1+$B$15/100))+IF(A60&gt;($B$25-1),$B$26*12,0)</f>
        <v>1054501.4880077017</v>
      </c>
      <c r="D60" s="14"/>
      <c r="E60" s="9"/>
    </row>
    <row r="61" spans="1:7" x14ac:dyDescent="0.25">
      <c r="A61" s="76">
        <f t="shared" si="3"/>
        <v>62</v>
      </c>
      <c r="B61" s="106">
        <f t="shared" si="4"/>
        <v>49935.220790400934</v>
      </c>
      <c r="C61" s="77">
        <f>IF(A61=60,(C60-$B61)*(1+$B$15/100)+$F$50,(C60-$B61)*(1+$B$15/100))+IF(A61&gt;($B$25-1),$B$26*12,0)</f>
        <v>1070394.5805781658</v>
      </c>
      <c r="D61" s="14"/>
      <c r="E61" s="9"/>
    </row>
    <row r="62" spans="1:7" x14ac:dyDescent="0.25">
      <c r="A62" s="76">
        <f t="shared" si="3"/>
        <v>63</v>
      </c>
      <c r="B62" s="106">
        <f t="shared" si="4"/>
        <v>51543.134899851844</v>
      </c>
      <c r="C62" s="77">
        <f>IF(A62=60,(C61-$B62)*(1+$B$15/100)+$F$50,(C61-$B62)*(1+$B$15/100))+IF(A62&gt;($B$25-1),$B$26*12,0)</f>
        <v>1085394.0179622297</v>
      </c>
      <c r="D62" s="14"/>
      <c r="E62" s="9"/>
    </row>
    <row r="63" spans="1:7" x14ac:dyDescent="0.25">
      <c r="A63" s="76">
        <f t="shared" si="3"/>
        <v>64</v>
      </c>
      <c r="B63" s="106">
        <f t="shared" si="4"/>
        <v>53202.823843627077</v>
      </c>
      <c r="C63" s="77">
        <f>IF(A63=60,(C62-$B63)*(1+$B$15/100)+$F$50,(C62-$B63)*(1+$B$15/100))+IF(A63&gt;($B$25-1),$B$26*12,0)</f>
        <v>1099400.7538245327</v>
      </c>
      <c r="D63" s="14"/>
      <c r="E63" s="9"/>
    </row>
    <row r="64" spans="1:7" x14ac:dyDescent="0.25">
      <c r="A64" s="76">
        <f t="shared" si="3"/>
        <v>65</v>
      </c>
      <c r="B64" s="106">
        <f t="shared" si="4"/>
        <v>54915.954771391866</v>
      </c>
      <c r="C64" s="77">
        <f>IF(A64=60,(C63-$B64)*(1+$B$15/100)+$F$50,(C63-$B64)*(1+$B$15/100))+IF(A64&gt;($B$25-1),$B$26*12,0)</f>
        <v>1112309.0390057981</v>
      </c>
      <c r="D64" s="14"/>
      <c r="E64" s="9"/>
    </row>
    <row r="65" spans="1:5" x14ac:dyDescent="0.25">
      <c r="A65" s="76">
        <f t="shared" si="3"/>
        <v>66</v>
      </c>
      <c r="B65" s="106">
        <f t="shared" si="4"/>
        <v>56684.248515030682</v>
      </c>
      <c r="C65" s="77">
        <f>IF(A65=60,(C64-$B65)*(1+$B$15/100)+$F$50,(C64-$B65)*(1+$B$15/100))+IF(A65&gt;($B$25-1),$B$26*12,0)</f>
        <v>1124006.0300153058</v>
      </c>
      <c r="D65" s="14"/>
      <c r="E65" s="9"/>
    </row>
    <row r="66" spans="1:5" x14ac:dyDescent="0.25">
      <c r="A66" s="76">
        <f t="shared" si="3"/>
        <v>67</v>
      </c>
      <c r="B66" s="106">
        <f t="shared" si="4"/>
        <v>58509.481317214668</v>
      </c>
      <c r="C66" s="77">
        <f>IF(A66=60,(C65-$B66)*(1+$B$15/100)+$F$50,(C65-$B66)*(1+$B$15/100))+IF(A66&gt;($B$25-1),$B$26*12,0)</f>
        <v>1134371.3761329958</v>
      </c>
      <c r="D66" s="14"/>
      <c r="E66" s="9"/>
    </row>
    <row r="67" spans="1:5" x14ac:dyDescent="0.25">
      <c r="A67" s="76">
        <f t="shared" si="3"/>
        <v>68</v>
      </c>
      <c r="B67" s="106">
        <f t="shared" si="4"/>
        <v>60393.486615628979</v>
      </c>
      <c r="C67" s="77">
        <f>IF(A67=60,(C66-$B67)*(1+$B$15/100)+$F$50,(C66-$B67)*(1+$B$15/100))+IF(A67&gt;($B$25-1),$B$26*12,0)</f>
        <v>1143276.7839932353</v>
      </c>
      <c r="D67" s="14"/>
      <c r="E67" s="9"/>
    </row>
    <row r="68" spans="1:5" x14ac:dyDescent="0.25">
      <c r="A68" s="76">
        <f t="shared" si="3"/>
        <v>69</v>
      </c>
      <c r="B68" s="106">
        <f t="shared" si="4"/>
        <v>62338.156884652235</v>
      </c>
      <c r="C68" s="77">
        <f>IF(A68=60,(C67-$B68)*(1+$B$15/100)+$F$50,(C67-$B68)*(1+$B$15/100))+IF(A68&gt;($B$25-1),$B$26*12,0)</f>
        <v>1150585.5584640121</v>
      </c>
      <c r="D68" s="14"/>
      <c r="E68" s="9"/>
    </row>
    <row r="69" spans="1:5" x14ac:dyDescent="0.25">
      <c r="A69" s="76">
        <f t="shared" si="3"/>
        <v>70</v>
      </c>
      <c r="B69" s="106">
        <f t="shared" si="4"/>
        <v>64345.44553633804</v>
      </c>
      <c r="C69" s="77">
        <f>IF(A69=60,(C68-$B69)*(1+$B$15/100)+$F$50,(C68-$B69)*(1+$B$15/100))+IF(A69&gt;($B$25-1),$B$26*12,0)</f>
        <v>1156152.1185740579</v>
      </c>
      <c r="D69" s="14"/>
      <c r="E69" s="9"/>
    </row>
    <row r="70" spans="1:5" x14ac:dyDescent="0.25">
      <c r="A70" s="76">
        <f t="shared" si="3"/>
        <v>71</v>
      </c>
      <c r="B70" s="106">
        <f t="shared" si="4"/>
        <v>66417.36888260812</v>
      </c>
      <c r="C70" s="77">
        <f>IF(A70=60,(C69-$B70)*(1+$B$15/100)+$F$50,(C69-$B70)*(1+$B$15/100))+IF(A70&gt;($B$25-1),$B$26*12,0)</f>
        <v>1159821.4871760223</v>
      </c>
      <c r="D70" s="14"/>
      <c r="E70" s="9"/>
    </row>
    <row r="71" spans="1:5" x14ac:dyDescent="0.25">
      <c r="A71" s="76">
        <f t="shared" si="3"/>
        <v>72</v>
      </c>
      <c r="B71" s="106">
        <f t="shared" si="4"/>
        <v>68556.008160628102</v>
      </c>
      <c r="C71" s="77">
        <f>IF(A71=60,(C70-$B71)*(1+$B$15/100)+$F$50,(C70-$B71)*(1+$B$15/100))+IF(A71&gt;($B$25-1),$B$26*12,0)</f>
        <v>1161428.7529661639</v>
      </c>
      <c r="D71" s="14"/>
      <c r="E71" s="9"/>
    </row>
    <row r="72" spans="1:5" x14ac:dyDescent="0.25">
      <c r="A72" s="76">
        <f t="shared" si="3"/>
        <v>73</v>
      </c>
      <c r="B72" s="106">
        <f t="shared" si="4"/>
        <v>70763.511623400322</v>
      </c>
      <c r="C72" s="77">
        <f>IF(A72=60,(C71-$B72)*(1+$B$15/100)+$F$50,(C71-$B72)*(1+$B$15/100))+IF(A72&gt;($B$25-1),$B$26*12,0)</f>
        <v>1160798.5034099019</v>
      </c>
      <c r="D72" s="14"/>
      <c r="E72" s="9"/>
    </row>
    <row r="73" spans="1:5" x14ac:dyDescent="0.25">
      <c r="A73" s="76">
        <f t="shared" si="3"/>
        <v>74</v>
      </c>
      <c r="B73" s="106">
        <f t="shared" si="4"/>
        <v>73042.096697673813</v>
      </c>
      <c r="C73" s="77">
        <f>IF(A73=60,(C72-$B73)*(1+$B$15/100)+$F$50,(C72-$B73)*(1+$B$15/100))+IF(A73&gt;($B$25-1),$B$26*12,0)</f>
        <v>1157744.2270478394</v>
      </c>
      <c r="D73" s="14"/>
      <c r="E73" s="9"/>
    </row>
    <row r="74" spans="1:5" x14ac:dyDescent="0.25">
      <c r="A74" s="76">
        <f t="shared" si="3"/>
        <v>75</v>
      </c>
      <c r="B74" s="106">
        <f t="shared" si="4"/>
        <v>75394.052211338916</v>
      </c>
      <c r="C74" s="77">
        <f>IF(A74=60,(C73-$B74)*(1+$B$15/100)+$F$50,(C73-$B74)*(1+$B$15/100))+IF(A74&gt;($B$25-1),$B$26*12,0)</f>
        <v>1152067.6835783257</v>
      </c>
      <c r="D74" s="14"/>
      <c r="E74" s="9"/>
    </row>
    <row r="75" spans="1:5" x14ac:dyDescent="0.25">
      <c r="A75" s="76">
        <f t="shared" si="3"/>
        <v>76</v>
      </c>
      <c r="B75" s="106">
        <f t="shared" si="4"/>
        <v>77821.74069254403</v>
      </c>
      <c r="C75" s="77">
        <f>IF(A75=60,(C74-$B75)*(1+$B$15/100)+$F$50,(C74-$B75)*(1+$B$15/100))+IF(A75&gt;($B$25-1),$B$26*12,0)</f>
        <v>1143558.2400300708</v>
      </c>
      <c r="D75" s="14"/>
    </row>
    <row r="76" spans="1:5" x14ac:dyDescent="0.25">
      <c r="A76" s="76">
        <f t="shared" si="3"/>
        <v>77</v>
      </c>
      <c r="B76" s="106">
        <f t="shared" si="4"/>
        <v>80327.600742843948</v>
      </c>
      <c r="C76" s="77">
        <f>IF(A76=60,(C75-$B76)*(1+$B$15/100)+$F$50,(C75-$B76)*(1+$B$15/100))+IF(A76&gt;($B$25-1),$B$26*12,0)</f>
        <v>1131992.1712515883</v>
      </c>
      <c r="D76" s="14"/>
    </row>
    <row r="77" spans="1:5" x14ac:dyDescent="0.25">
      <c r="A77" s="76">
        <f t="shared" si="3"/>
        <v>78</v>
      </c>
      <c r="B77" s="106">
        <f t="shared" si="4"/>
        <v>82914.149486763519</v>
      </c>
      <c r="C77" s="77">
        <f>IF(A77=60,(C76-$B77)*(1+$B$15/100)+$F$50,(C76-$B77)*(1+$B$15/100))+IF(A77&gt;($B$25-1),$B$26*12,0)</f>
        <v>1117131.9228530659</v>
      </c>
      <c r="D77" s="14"/>
    </row>
    <row r="78" spans="1:5" x14ac:dyDescent="0.25">
      <c r="A78" s="76">
        <f t="shared" si="3"/>
        <v>79</v>
      </c>
      <c r="B78" s="106">
        <f t="shared" si="4"/>
        <v>85583.985100237303</v>
      </c>
      <c r="C78" s="77">
        <f>IF(A78=60,(C77-$B78)*(1+$B$15/100)+$F$50,(C77-$B78)*(1+$B$15/100))+IF(A78&gt;($B$25-1),$B$26*12,0)</f>
        <v>1098725.3346404701</v>
      </c>
      <c r="D78" s="14"/>
    </row>
    <row r="79" spans="1:5" x14ac:dyDescent="0.25">
      <c r="A79" s="76">
        <f t="shared" si="3"/>
        <v>80</v>
      </c>
      <c r="B79" s="106">
        <f t="shared" si="4"/>
        <v>88339.789420464949</v>
      </c>
      <c r="C79" s="77">
        <f>IF(A79=60,(C78-$B79)*(1+$B$15/100)+$F$50,(C78-$B79)*(1+$B$15/100))+IF(A79&gt;($B$25-1),$B$26*12,0)</f>
        <v>1076504.8224810055</v>
      </c>
      <c r="D79" s="14"/>
    </row>
    <row r="80" spans="1:5" x14ac:dyDescent="0.25">
      <c r="A80" s="76">
        <f t="shared" si="3"/>
        <v>81</v>
      </c>
      <c r="B80" s="106">
        <f t="shared" si="4"/>
        <v>91184.330639803928</v>
      </c>
      <c r="C80" s="77">
        <f>IF(A80=60,(C79-$B80)*(1+$B$15/100)+$F$50,(C79-$B80)*(1+$B$15/100))+IF(A80&gt;($B$25-1),$B$26*12,0)</f>
        <v>1050186.5164332618</v>
      </c>
      <c r="D80" s="14"/>
    </row>
    <row r="81" spans="1:4" x14ac:dyDescent="0.25">
      <c r="A81" s="76">
        <f t="shared" si="3"/>
        <v>82</v>
      </c>
      <c r="B81" s="106">
        <f t="shared" si="4"/>
        <v>94120.46608640562</v>
      </c>
      <c r="C81" s="77">
        <f>IF(A81=60,(C80-$B81)*(1+$B$15/100)+$F$50,(C80-$B81)*(1+$B$15/100))+IF(A81&gt;($B$25-1),$B$26*12,0)</f>
        <v>1019469.3528641991</v>
      </c>
      <c r="D81" s="14"/>
    </row>
    <row r="82" spans="1:4" x14ac:dyDescent="0.25">
      <c r="A82" s="76">
        <f t="shared" si="3"/>
        <v>83</v>
      </c>
      <c r="B82" s="106">
        <f t="shared" si="4"/>
        <v>97151.145094387888</v>
      </c>
      <c r="C82" s="77">
        <f>IF(A82=60,(C81-$B82)*(1+$B$15/100)+$F$50,(C81-$B82)*(1+$B$15/100))+IF(A82&gt;($B$25-1),$B$26*12,0)</f>
        <v>984034.1181583018</v>
      </c>
      <c r="D82" s="14"/>
    </row>
    <row r="83" spans="1:4" x14ac:dyDescent="0.25">
      <c r="A83" s="76">
        <f t="shared" si="3"/>
        <v>84</v>
      </c>
      <c r="B83" s="106">
        <f t="shared" si="4"/>
        <v>100279.41196642719</v>
      </c>
      <c r="C83" s="77">
        <f>IF(A83=60,(C82-$B83)*(1+$B$15/100)+$F$50,(C82-$B83)*(1+$B$15/100))+IF(A83&gt;($B$25-1),$B$26*12,0)</f>
        <v>943542.4415014683</v>
      </c>
      <c r="D83" s="14"/>
    </row>
    <row r="84" spans="1:4" x14ac:dyDescent="0.25">
      <c r="A84" s="76">
        <f t="shared" si="3"/>
        <v>85</v>
      </c>
      <c r="B84" s="106">
        <f t="shared" si="4"/>
        <v>103508.40903174614</v>
      </c>
      <c r="C84" s="77">
        <f>IF(A84=60,(C83-$B84)*(1+$B$15/100)+$F$50,(C83-$B84)*(1+$B$15/100))+IF(A84&gt;($B$25-1),$B$26*12,0)</f>
        <v>897635.73409320833</v>
      </c>
      <c r="D84" s="14"/>
    </row>
    <row r="85" spans="1:4" x14ac:dyDescent="0.25">
      <c r="A85" s="76">
        <f t="shared" si="3"/>
        <v>86</v>
      </c>
      <c r="B85" s="106">
        <f t="shared" si="4"/>
        <v>106841.37980256836</v>
      </c>
      <c r="C85" s="77">
        <f>IF(A85=60,(C84-$B85)*(1+$B$15/100)+$F$50,(C84-$B85)*(1+$B$15/100))+IF(A85&gt;($B$25-1),$B$26*12,0)</f>
        <v>845934.07200517203</v>
      </c>
      <c r="D85" s="14"/>
    </row>
    <row r="86" spans="1:4" x14ac:dyDescent="0.25">
      <c r="A86" s="76">
        <f t="shared" si="3"/>
        <v>87</v>
      </c>
      <c r="B86" s="106">
        <f t="shared" si="4"/>
        <v>110281.67223221107</v>
      </c>
      <c r="C86" s="77">
        <f>IF(A86=60,(C85-$B86)*(1+$B$15/100)+$F$50,(C85-$B86)*(1+$B$15/100))+IF(A86&gt;($B$25-1),$B$26*12,0)</f>
        <v>788035.01976160903</v>
      </c>
      <c r="D86" s="14"/>
    </row>
    <row r="87" spans="1:4" x14ac:dyDescent="0.25">
      <c r="A87" s="76">
        <f t="shared" si="3"/>
        <v>88</v>
      </c>
      <c r="B87" s="106">
        <f t="shared" si="4"/>
        <v>113832.74207808827</v>
      </c>
      <c r="C87" s="77">
        <f>IF(A87=60,(C86-$B87)*(1+$B$15/100)+$F$50,(C86-$B87)*(1+$B$15/100))+IF(A87&gt;($B$25-1),$B$26*12,0)</f>
        <v>723512.39156769693</v>
      </c>
      <c r="D87" s="14"/>
    </row>
    <row r="88" spans="1:4" x14ac:dyDescent="0.25">
      <c r="A88" s="76">
        <f t="shared" si="3"/>
        <v>89</v>
      </c>
      <c r="B88" s="106">
        <f t="shared" si="4"/>
        <v>117498.15637300271</v>
      </c>
      <c r="C88" s="77">
        <f>IF(A88=60,(C87-$B88)*(1+$B$15/100)+$F$50,(C87-$B88)*(1+$B$15/100))+IF(A88&gt;($B$25-1),$B$26*12,0)</f>
        <v>651914.94695442903</v>
      </c>
      <c r="D88" s="14"/>
    </row>
    <row r="89" spans="1:4" x14ac:dyDescent="0.25">
      <c r="A89" s="76">
        <f t="shared" si="3"/>
        <v>90</v>
      </c>
      <c r="B89" s="106">
        <f t="shared" si="4"/>
        <v>121281.5970082134</v>
      </c>
      <c r="C89" s="77">
        <f>IF(A89=60,(C88-$B89)*(1+$B$15/100)+$F$50,(C88-$B89)*(1+$B$15/100))+IF(A89&gt;($B$25-1),$B$26*12,0)</f>
        <v>572765.01744352642</v>
      </c>
      <c r="D89" s="14"/>
    </row>
    <row r="90" spans="1:4" x14ac:dyDescent="0.25">
      <c r="A90" s="76">
        <f t="shared" si="3"/>
        <v>91</v>
      </c>
      <c r="B90" s="106">
        <f t="shared" si="4"/>
        <v>125186.86443187787</v>
      </c>
      <c r="C90" s="77">
        <f>IF(A90=60,(C89-$B90)*(1+$B$15/100)+$F$50,(C89-$B90)*(1+$B$15/100))+IF(A90&gt;($B$25-1),$B$26*12,0)</f>
        <v>485557.060662231</v>
      </c>
      <c r="D90" s="14"/>
    </row>
    <row r="91" spans="1:4" x14ac:dyDescent="0.25">
      <c r="A91" s="76">
        <f t="shared" si="3"/>
        <v>92</v>
      </c>
      <c r="B91" s="106">
        <f t="shared" si="4"/>
        <v>129217.88146658434</v>
      </c>
      <c r="C91" s="77">
        <f>IF(A91=60,(C90-$B91)*(1+$B$15/100)+$F$50,(C90-$B91)*(1+$B$15/100))+IF(A91&gt;($B$25-1),$B$26*12,0)</f>
        <v>389756.13815542898</v>
      </c>
      <c r="D91" s="14"/>
    </row>
    <row r="92" spans="1:4" x14ac:dyDescent="0.25">
      <c r="A92" s="76">
        <f t="shared" si="3"/>
        <v>93</v>
      </c>
      <c r="B92" s="106">
        <f t="shared" si="4"/>
        <v>133378.69724980835</v>
      </c>
      <c r="C92" s="77">
        <f>IF(A92=60,(C91-$B92)*(1+$B$15/100)+$F$50,(C91-$B92)*(1+$B$15/100))+IF(A92&gt;($B$25-1),$B$26*12,0)</f>
        <v>284796.31295090169</v>
      </c>
      <c r="D92" s="14"/>
    </row>
    <row r="93" spans="1:4" x14ac:dyDescent="0.25">
      <c r="A93" s="76">
        <f t="shared" si="3"/>
        <v>94</v>
      </c>
      <c r="B93" s="106">
        <f t="shared" si="4"/>
        <v>137673.49130125219</v>
      </c>
      <c r="C93" s="77">
        <f>IF(A93=60,(C92-$B93)*(1+$B$15/100)+$F$50,(C92-$B93)*(1+$B$15/100))+IF(A93&gt;($B$25-1),$B$26*12,0)</f>
        <v>170078.96273213197</v>
      </c>
      <c r="D93" s="14"/>
    </row>
    <row r="94" spans="1:4" x14ac:dyDescent="0.25">
      <c r="A94" s="76">
        <f t="shared" si="3"/>
        <v>95</v>
      </c>
      <c r="B94" s="106">
        <f t="shared" si="4"/>
        <v>142106.57772115251</v>
      </c>
      <c r="C94" s="77">
        <f>IF(A94=60,(C93-$B94)*(1+$B$15/100)+$F$50,(C93-$B94)*(1+$B$15/100))+IF(A94&gt;($B$25-1),$B$26*12,0)</f>
        <v>44971.004261528433</v>
      </c>
      <c r="D94" s="14"/>
    </row>
    <row r="95" spans="1:4" x14ac:dyDescent="0.25">
      <c r="A95" s="76">
        <f t="shared" si="3"/>
        <v>96</v>
      </c>
      <c r="B95" s="106">
        <f t="shared" si="4"/>
        <v>146682.40952377362</v>
      </c>
      <c r="C95" s="77">
        <f>IF(A95=60,(C94-$B95)*(1+$B$15/100)+$F$50,(C94-$B95)*(1+$B$15/100))+IF(A95&gt;($B$25-1),$B$26*12,0)</f>
        <v>-91196.975525357455</v>
      </c>
      <c r="D95" s="14"/>
    </row>
    <row r="96" spans="1:4" x14ac:dyDescent="0.25">
      <c r="A96" s="76">
        <f t="shared" si="3"/>
        <v>97</v>
      </c>
      <c r="B96" s="106">
        <f t="shared" si="4"/>
        <v>151405.58311043913</v>
      </c>
      <c r="C96" s="77">
        <f>IF(A96=60,(C95-$B96)*(1+$B$15/100)+$F$50,(C95-$B96)*(1+$B$15/100))+IF(A96&gt;($B$25-1),$B$26*12,0)</f>
        <v>-239132.68656758644</v>
      </c>
      <c r="D96" s="14"/>
    </row>
    <row r="97" spans="1:4" x14ac:dyDescent="0.25">
      <c r="A97" s="76">
        <f t="shared" si="3"/>
        <v>98</v>
      </c>
      <c r="B97" s="106">
        <f t="shared" si="4"/>
        <v>156280.84288659526</v>
      </c>
      <c r="C97" s="77">
        <f>IF(A97=60,(C96-$B97)*(1+$B$15/100)+$F$50,(C96-$B97)*(1+$B$15/100))+IF(A97&gt;($B$25-1),$B$26*12,0)</f>
        <v>-399584.20592689078</v>
      </c>
      <c r="D97" s="14"/>
    </row>
    <row r="98" spans="1:4" x14ac:dyDescent="0.25">
      <c r="A98" s="76">
        <f t="shared" si="3"/>
        <v>99</v>
      </c>
      <c r="B98" s="106">
        <f t="shared" si="4"/>
        <v>161313.08602754361</v>
      </c>
      <c r="C98" s="77">
        <f>IF(A98=60,(C97-$B98)*(1+$B$15/100)+$F$50,(C97-$B98)*(1+$B$15/100))+IF(A98&gt;($B$25-1),$B$26*12,0)</f>
        <v>-573342.15655215608</v>
      </c>
      <c r="D98" s="14"/>
    </row>
    <row r="99" spans="1:4" x14ac:dyDescent="0.25">
      <c r="A99" s="76">
        <f t="shared" si="3"/>
        <v>100</v>
      </c>
      <c r="B99" s="106">
        <f t="shared" si="4"/>
        <v>166507.36739763053</v>
      </c>
      <c r="C99" s="77">
        <f>IF(A99=60,(C98-$B99)*(1+$B$15/100)+$F$50,(C98-$B99)*(1+$B$15/100))+IF(A99&gt;($B$25-1),$B$26*12,0)</f>
        <v>-761242.00014727586</v>
      </c>
      <c r="D99" s="14"/>
    </row>
    <row r="100" spans="1:4" x14ac:dyDescent="0.25">
      <c r="A100" s="76">
        <f t="shared" si="3"/>
        <v>101</v>
      </c>
      <c r="B100" s="106">
        <f t="shared" si="4"/>
        <v>171868.90462783424</v>
      </c>
      <c r="C100" s="77">
        <f>IF(A100=60,(C99-$B100)*(1+$B$15/100)+$F$50,(C99-$B100)*(1+$B$15/100))+IF(A100&gt;($B$25-1),$B$26*12,0)</f>
        <v>-964166.4500138656</v>
      </c>
      <c r="D100" s="14"/>
    </row>
    <row r="101" spans="1:4" x14ac:dyDescent="0.25">
      <c r="A101" s="76">
        <f t="shared" si="3"/>
        <v>102</v>
      </c>
      <c r="B101" s="106">
        <f t="shared" si="4"/>
        <v>177403.08335685052</v>
      </c>
      <c r="C101" s="77">
        <f>IF(A101=60,(C100-$B101)*(1+$B$15/100)+$F$50,(C100-$B101)*(1+$B$15/100))+IF(A101&gt;($B$25-1),$B$26*12,0)</f>
        <v>-1183048.010039252</v>
      </c>
      <c r="D101" s="14"/>
    </row>
    <row r="102" spans="1:4" x14ac:dyDescent="0.25">
      <c r="A102" s="76">
        <f t="shared" si="3"/>
        <v>103</v>
      </c>
      <c r="B102" s="106">
        <f t="shared" si="4"/>
        <v>183115.46264094111</v>
      </c>
      <c r="C102" s="77">
        <f>IF(A102=60,(C101-$B102)*(1+$B$15/100)+$F$50,(C101-$B102)*(1+$B$15/100))+IF(A102&gt;($B$25-1),$B$26*12,0)</f>
        <v>-1418871.6463142028</v>
      </c>
      <c r="D102" s="14"/>
    </row>
    <row r="103" spans="1:4" x14ac:dyDescent="0.25">
      <c r="A103" s="76">
        <f t="shared" si="3"/>
        <v>104</v>
      </c>
      <c r="B103" s="106">
        <f t="shared" si="4"/>
        <v>189011.78053797942</v>
      </c>
      <c r="C103" s="77">
        <f>IF(A103=60,(C102-$B103)*(1+$B$15/100)+$F$50,(C102-$B103)*(1+$B$15/100))+IF(A103&gt;($B$25-1),$B$26*12,0)</f>
        <v>-1672677.5981947915</v>
      </c>
      <c r="D103" s="14"/>
    </row>
    <row r="104" spans="1:4" x14ac:dyDescent="0.25">
      <c r="A104" s="76">
        <f t="shared" si="3"/>
        <v>105</v>
      </c>
      <c r="B104" s="106">
        <f t="shared" si="4"/>
        <v>195097.95987130236</v>
      </c>
      <c r="C104" s="77">
        <f>IF(A104=60,(C103-$B104)*(1+$B$15/100)+$F$50,(C103-$B104)*(1+$B$15/100))+IF(A104&gt;($B$25-1),$B$26*12,0)</f>
        <v>-1945564.3359693985</v>
      </c>
      <c r="D104" s="14"/>
    </row>
    <row r="105" spans="1:4" x14ac:dyDescent="0.25">
      <c r="A105" s="76">
        <f t="shared" si="3"/>
        <v>106</v>
      </c>
      <c r="B105" s="106">
        <f t="shared" si="4"/>
        <v>201380.11417915829</v>
      </c>
      <c r="C105" s="77">
        <f>IF(A105=60,(C104-$B105)*(1+$B$15/100)+$F$50,(C104-$B105)*(1+$B$15/100))+IF(A105&gt;($B$25-1),$B$26*12,0)</f>
        <v>-2238691.6726559848</v>
      </c>
      <c r="D105" s="14"/>
    </row>
    <row r="106" spans="1:4" x14ac:dyDescent="0.25">
      <c r="A106" s="76">
        <f t="shared" si="3"/>
        <v>107</v>
      </c>
      <c r="B106" s="106">
        <f t="shared" si="4"/>
        <v>207864.55385572719</v>
      </c>
      <c r="C106" s="77">
        <f>IF(A106=60,(C105-$B106)*(1+$B$15/100)+$F$50,(C105-$B106)*(1+$B$15/100))+IF(A106&gt;($B$25-1),$B$26*12,0)</f>
        <v>-2553284.0378372981</v>
      </c>
      <c r="D106" s="14"/>
    </row>
    <row r="107" spans="1:4" x14ac:dyDescent="0.25">
      <c r="A107" s="76">
        <f t="shared" si="3"/>
        <v>108</v>
      </c>
      <c r="B107" s="106">
        <f t="shared" si="4"/>
        <v>214557.7924898816</v>
      </c>
      <c r="C107" s="77">
        <f>IF(A107=60,(C106-$B107)*(1+$B$15/100)+$F$50,(C106-$B107)*(1+$B$15/100))+IF(A107&gt;($B$25-1),$B$26*12,0)</f>
        <v>-2890633.921843539</v>
      </c>
      <c r="D107" s="14"/>
    </row>
    <row r="108" spans="1:4" x14ac:dyDescent="0.25">
      <c r="A108" s="76">
        <f t="shared" si="3"/>
        <v>109</v>
      </c>
      <c r="B108" s="106">
        <f t="shared" si="4"/>
        <v>221466.5534080558</v>
      </c>
      <c r="C108" s="77">
        <f>IF(A108=60,(C107-$B108)*(1+$B$15/100)+$F$50,(C107-$B108)*(1+$B$15/100))+IF(A108&gt;($B$25-1),$B$26*12,0)</f>
        <v>-3252105.4990141746</v>
      </c>
      <c r="D108" s="14"/>
    </row>
    <row r="109" spans="1:4" x14ac:dyDescent="0.25">
      <c r="A109" s="76">
        <f t="shared" si="3"/>
        <v>110</v>
      </c>
      <c r="B109" s="106">
        <f t="shared" si="4"/>
        <v>228597.77642779521</v>
      </c>
      <c r="C109" s="77">
        <f>IF(A109=60,(C108-$B109)*(1+$B$15/100)+$F$50,(C108-$B109)*(1+$B$15/100))+IF(A109&gt;($B$25-1),$B$26*12,0)</f>
        <v>-3639138.4392140685</v>
      </c>
      <c r="D109" s="14"/>
    </row>
    <row r="110" spans="1:4" x14ac:dyDescent="0.25">
      <c r="A110" s="76">
        <f t="shared" si="3"/>
        <v>111</v>
      </c>
      <c r="B110" s="106">
        <f t="shared" si="4"/>
        <v>235958.6248287702</v>
      </c>
      <c r="C110" s="77">
        <f>IF(A110=60,(C109-$B110)*(1+$B$15/100)+$F$50,(C109-$B110)*(1+$B$15/100))+IF(A110&gt;($B$25-1),$B$26*12,0)</f>
        <v>-4053251.917244981</v>
      </c>
      <c r="D110" s="14"/>
    </row>
    <row r="111" spans="1:4" x14ac:dyDescent="0.25">
      <c r="A111" s="76">
        <f t="shared" si="3"/>
        <v>112</v>
      </c>
      <c r="B111" s="106">
        <f t="shared" si="4"/>
        <v>243556.49254825662</v>
      </c>
      <c r="C111" s="77">
        <f>IF(A111=60,(C110-$B111)*(1+$B$15/100)+$F$50,(C110-$B111)*(1+$B$15/100))+IF(A111&gt;($B$25-1),$B$26*12,0)</f>
        <v>-4496048.8302828996</v>
      </c>
      <c r="D111" s="14"/>
    </row>
    <row r="112" spans="1:4" x14ac:dyDescent="0.25">
      <c r="A112" s="76">
        <f t="shared" si="3"/>
        <v>113</v>
      </c>
      <c r="B112" s="106">
        <f t="shared" si="4"/>
        <v>251399.01160831048</v>
      </c>
      <c r="C112" s="77">
        <f>IF(A112=60,(C111-$B112)*(1+$B$15/100)+$F$50,(C111-$B112)*(1+$B$15/100))+IF(A112&gt;($B$25-1),$B$26*12,0)</f>
        <v>-4969220.2339857705</v>
      </c>
      <c r="D112" s="14"/>
    </row>
    <row r="113" spans="1:4" ht="15.75" thickBot="1" x14ac:dyDescent="0.3">
      <c r="A113" s="65">
        <f t="shared" si="3"/>
        <v>114</v>
      </c>
      <c r="B113" s="107">
        <f t="shared" si="4"/>
        <v>259494.05978209808</v>
      </c>
      <c r="C113" s="78">
        <f>IF(A113=60,(C112-$B113)*(1+$B$15/100)+$F$50,(C112-$B113)*(1+$B$15/100))+IF(A113&gt;($B$25-1),$B$26*12,0)</f>
        <v>-5474550.0084562618</v>
      </c>
      <c r="D113" s="14"/>
    </row>
    <row r="114" spans="1:4" ht="15.75" thickTop="1" x14ac:dyDescent="0.25"/>
    <row r="116" spans="1:4" x14ac:dyDescent="0.25">
      <c r="A116" t="s">
        <v>14</v>
      </c>
    </row>
  </sheetData>
  <mergeCells count="11">
    <mergeCell ref="C49:D49"/>
    <mergeCell ref="C50:D50"/>
    <mergeCell ref="A24:C24"/>
    <mergeCell ref="B1:E2"/>
    <mergeCell ref="A29:C30"/>
    <mergeCell ref="A31:C31"/>
    <mergeCell ref="E31:F31"/>
    <mergeCell ref="A22:C23"/>
    <mergeCell ref="A12:B13"/>
    <mergeCell ref="F15:F17"/>
    <mergeCell ref="G15:G17"/>
  </mergeCells>
  <conditionalFormatting sqref="A54:A113">
    <cfRule type="cellIs" dxfId="0" priority="3" operator="greaterThan">
      <formula>59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7"/>
  <sheetViews>
    <sheetView workbookViewId="0">
      <selection sqref="A1:A57"/>
    </sheetView>
  </sheetViews>
  <sheetFormatPr defaultRowHeight="15" x14ac:dyDescent="0.25"/>
  <sheetData>
    <row r="1" spans="1:1" x14ac:dyDescent="0.25">
      <c r="A1">
        <f>IF($D$16/5&lt;$B$6, $D$16/5,$B$6)</f>
        <v>0</v>
      </c>
    </row>
    <row r="2" spans="1:1" x14ac:dyDescent="0.25">
      <c r="A2">
        <f>IF(B2&lt;$B$6,B2,$B$6)</f>
        <v>0</v>
      </c>
    </row>
    <row r="3" spans="1:1" x14ac:dyDescent="0.25">
      <c r="A3">
        <f t="shared" ref="A3:A8" si="0">IF(B3&lt;$B$6,B3,$B$6)</f>
        <v>0</v>
      </c>
    </row>
    <row r="4" spans="1:1" x14ac:dyDescent="0.25">
      <c r="A4">
        <f t="shared" si="0"/>
        <v>0</v>
      </c>
    </row>
    <row r="5" spans="1:1" x14ac:dyDescent="0.25">
      <c r="A5">
        <f t="shared" si="0"/>
        <v>0</v>
      </c>
    </row>
    <row r="6" spans="1:1" x14ac:dyDescent="0.25">
      <c r="A6">
        <f t="shared" si="0"/>
        <v>0</v>
      </c>
    </row>
    <row r="7" spans="1:1" x14ac:dyDescent="0.25">
      <c r="A7">
        <f t="shared" si="0"/>
        <v>0</v>
      </c>
    </row>
    <row r="8" spans="1:1" x14ac:dyDescent="0.25">
      <c r="A8">
        <f t="shared" si="0"/>
        <v>0</v>
      </c>
    </row>
    <row r="9" spans="1:1" x14ac:dyDescent="0.25">
      <c r="A9">
        <f>IF(B9&lt;$B$6,B9,$B$6)</f>
        <v>0</v>
      </c>
    </row>
    <row r="10" spans="1:1" x14ac:dyDescent="0.25">
      <c r="A10">
        <f t="shared" ref="A10:A57" si="1">IF(B10&lt;$B$6,B10,$B$6)</f>
        <v>0</v>
      </c>
    </row>
    <row r="11" spans="1:1" x14ac:dyDescent="0.25">
      <c r="A11">
        <f t="shared" si="1"/>
        <v>0</v>
      </c>
    </row>
    <row r="12" spans="1:1" x14ac:dyDescent="0.25">
      <c r="A12">
        <f t="shared" si="1"/>
        <v>0</v>
      </c>
    </row>
    <row r="13" spans="1:1" x14ac:dyDescent="0.25">
      <c r="A13">
        <f t="shared" si="1"/>
        <v>0</v>
      </c>
    </row>
    <row r="14" spans="1:1" x14ac:dyDescent="0.25">
      <c r="A14">
        <f t="shared" si="1"/>
        <v>0</v>
      </c>
    </row>
    <row r="15" spans="1:1" x14ac:dyDescent="0.25">
      <c r="A15">
        <f t="shared" si="1"/>
        <v>0</v>
      </c>
    </row>
    <row r="16" spans="1:1" x14ac:dyDescent="0.25">
      <c r="A16">
        <f t="shared" si="1"/>
        <v>0</v>
      </c>
    </row>
    <row r="17" spans="1:1" x14ac:dyDescent="0.25">
      <c r="A17">
        <f t="shared" si="1"/>
        <v>0</v>
      </c>
    </row>
    <row r="18" spans="1:1" x14ac:dyDescent="0.25">
      <c r="A18">
        <f t="shared" si="1"/>
        <v>0</v>
      </c>
    </row>
    <row r="19" spans="1:1" x14ac:dyDescent="0.25">
      <c r="A19">
        <f t="shared" si="1"/>
        <v>0</v>
      </c>
    </row>
    <row r="20" spans="1:1" x14ac:dyDescent="0.25">
      <c r="A20">
        <f t="shared" si="1"/>
        <v>0</v>
      </c>
    </row>
    <row r="21" spans="1:1" x14ac:dyDescent="0.25">
      <c r="A21">
        <f t="shared" si="1"/>
        <v>0</v>
      </c>
    </row>
    <row r="22" spans="1:1" x14ac:dyDescent="0.25">
      <c r="A22">
        <f t="shared" si="1"/>
        <v>0</v>
      </c>
    </row>
    <row r="23" spans="1:1" x14ac:dyDescent="0.25">
      <c r="A23">
        <f t="shared" si="1"/>
        <v>0</v>
      </c>
    </row>
    <row r="24" spans="1:1" x14ac:dyDescent="0.25">
      <c r="A24">
        <f t="shared" si="1"/>
        <v>0</v>
      </c>
    </row>
    <row r="25" spans="1:1" x14ac:dyDescent="0.25">
      <c r="A25">
        <f t="shared" si="1"/>
        <v>0</v>
      </c>
    </row>
    <row r="26" spans="1:1" x14ac:dyDescent="0.25">
      <c r="A26">
        <f t="shared" si="1"/>
        <v>0</v>
      </c>
    </row>
    <row r="27" spans="1:1" x14ac:dyDescent="0.25">
      <c r="A27">
        <f t="shared" si="1"/>
        <v>0</v>
      </c>
    </row>
    <row r="28" spans="1:1" x14ac:dyDescent="0.25">
      <c r="A28">
        <f t="shared" si="1"/>
        <v>0</v>
      </c>
    </row>
    <row r="29" spans="1:1" x14ac:dyDescent="0.25">
      <c r="A29">
        <f t="shared" si="1"/>
        <v>0</v>
      </c>
    </row>
    <row r="30" spans="1:1" x14ac:dyDescent="0.25">
      <c r="A30">
        <f t="shared" si="1"/>
        <v>0</v>
      </c>
    </row>
    <row r="31" spans="1:1" x14ac:dyDescent="0.25">
      <c r="A31">
        <f t="shared" si="1"/>
        <v>0</v>
      </c>
    </row>
    <row r="32" spans="1:1" x14ac:dyDescent="0.25">
      <c r="A32">
        <f t="shared" si="1"/>
        <v>0</v>
      </c>
    </row>
    <row r="33" spans="1:1" x14ac:dyDescent="0.25">
      <c r="A33">
        <f t="shared" si="1"/>
        <v>0</v>
      </c>
    </row>
    <row r="34" spans="1:1" x14ac:dyDescent="0.25">
      <c r="A34">
        <f t="shared" si="1"/>
        <v>0</v>
      </c>
    </row>
    <row r="35" spans="1:1" x14ac:dyDescent="0.25">
      <c r="A35">
        <f t="shared" si="1"/>
        <v>0</v>
      </c>
    </row>
    <row r="36" spans="1:1" x14ac:dyDescent="0.25">
      <c r="A36">
        <f t="shared" si="1"/>
        <v>0</v>
      </c>
    </row>
    <row r="37" spans="1:1" x14ac:dyDescent="0.25">
      <c r="A37">
        <f t="shared" si="1"/>
        <v>0</v>
      </c>
    </row>
    <row r="38" spans="1:1" x14ac:dyDescent="0.25">
      <c r="A38">
        <f t="shared" si="1"/>
        <v>0</v>
      </c>
    </row>
    <row r="39" spans="1:1" x14ac:dyDescent="0.25">
      <c r="A39">
        <f t="shared" si="1"/>
        <v>0</v>
      </c>
    </row>
    <row r="40" spans="1:1" x14ac:dyDescent="0.25">
      <c r="A40">
        <f t="shared" si="1"/>
        <v>0</v>
      </c>
    </row>
    <row r="41" spans="1:1" x14ac:dyDescent="0.25">
      <c r="A41">
        <f t="shared" si="1"/>
        <v>0</v>
      </c>
    </row>
    <row r="42" spans="1:1" x14ac:dyDescent="0.25">
      <c r="A42">
        <f t="shared" si="1"/>
        <v>0</v>
      </c>
    </row>
    <row r="43" spans="1:1" x14ac:dyDescent="0.25">
      <c r="A43">
        <f t="shared" si="1"/>
        <v>0</v>
      </c>
    </row>
    <row r="44" spans="1:1" x14ac:dyDescent="0.25">
      <c r="A44">
        <f t="shared" si="1"/>
        <v>0</v>
      </c>
    </row>
    <row r="45" spans="1:1" x14ac:dyDescent="0.25">
      <c r="A45">
        <f t="shared" si="1"/>
        <v>0</v>
      </c>
    </row>
    <row r="46" spans="1:1" x14ac:dyDescent="0.25">
      <c r="A46">
        <f t="shared" si="1"/>
        <v>0</v>
      </c>
    </row>
    <row r="47" spans="1:1" x14ac:dyDescent="0.25">
      <c r="A47">
        <f t="shared" si="1"/>
        <v>0</v>
      </c>
    </row>
    <row r="48" spans="1:1" x14ac:dyDescent="0.25">
      <c r="A48">
        <f t="shared" si="1"/>
        <v>0</v>
      </c>
    </row>
    <row r="49" spans="1:1" x14ac:dyDescent="0.25">
      <c r="A49">
        <f t="shared" si="1"/>
        <v>0</v>
      </c>
    </row>
    <row r="50" spans="1:1" x14ac:dyDescent="0.25">
      <c r="A50">
        <f t="shared" si="1"/>
        <v>0</v>
      </c>
    </row>
    <row r="51" spans="1:1" x14ac:dyDescent="0.25">
      <c r="A51">
        <f t="shared" si="1"/>
        <v>0</v>
      </c>
    </row>
    <row r="52" spans="1:1" x14ac:dyDescent="0.25">
      <c r="A52">
        <f t="shared" si="1"/>
        <v>0</v>
      </c>
    </row>
    <row r="53" spans="1:1" x14ac:dyDescent="0.25">
      <c r="A53">
        <f t="shared" si="1"/>
        <v>0</v>
      </c>
    </row>
    <row r="54" spans="1:1" x14ac:dyDescent="0.25">
      <c r="A54">
        <f t="shared" si="1"/>
        <v>0</v>
      </c>
    </row>
    <row r="55" spans="1:1" x14ac:dyDescent="0.25">
      <c r="A55">
        <f t="shared" si="1"/>
        <v>0</v>
      </c>
    </row>
    <row r="56" spans="1:1" x14ac:dyDescent="0.25">
      <c r="A56">
        <f t="shared" si="1"/>
        <v>0</v>
      </c>
    </row>
    <row r="57" spans="1:1" x14ac:dyDescent="0.25">
      <c r="A57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My Plan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berting</dc:creator>
  <cp:lastModifiedBy>Amanda berting</cp:lastModifiedBy>
  <dcterms:created xsi:type="dcterms:W3CDTF">2018-11-19T20:21:51Z</dcterms:created>
  <dcterms:modified xsi:type="dcterms:W3CDTF">2021-03-16T20:42:33Z</dcterms:modified>
</cp:coreProperties>
</file>